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m\AOR\Public\Proces-Excellence-Team\Værktøjer\Excel værktøjer\Timenorm pr.år pr. måned\"/>
    </mc:Choice>
  </mc:AlternateContent>
  <xr:revisionPtr revIDLastSave="0" documentId="13_ncr:1_{052B1467-C865-4D83-B0A7-A5BC4A7523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versigtsark" sheetId="2" r:id="rId1"/>
    <sheet name="Databehandling" sheetId="1" state="hidden" r:id="rId2"/>
  </sheets>
  <definedNames>
    <definedName name="_xlnm.Print_Area" localSheetId="0">Oversigtsark!$A$1:$T$41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8" i="2" s="1"/>
  <c r="B26" i="2" s="1"/>
  <c r="B34" i="2" s="1"/>
  <c r="D169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Z169" i="1" s="1"/>
  <c r="X170" i="1"/>
  <c r="X171" i="1"/>
  <c r="X141" i="1"/>
  <c r="V141" i="1"/>
  <c r="T141" i="1"/>
  <c r="R141" i="1"/>
  <c r="P141" i="1"/>
  <c r="L141" i="1"/>
  <c r="J141" i="1"/>
  <c r="H141" i="1"/>
  <c r="F141" i="1"/>
  <c r="D141" i="1"/>
  <c r="D134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Z132" i="1" s="1"/>
  <c r="X133" i="1"/>
  <c r="Z133" i="1" s="1"/>
  <c r="X134" i="1"/>
  <c r="Z134" i="1" s="1"/>
  <c r="X135" i="1"/>
  <c r="X136" i="1"/>
  <c r="X106" i="1"/>
  <c r="V106" i="1"/>
  <c r="T106" i="1"/>
  <c r="R106" i="1"/>
  <c r="P106" i="1"/>
  <c r="N106" i="1"/>
  <c r="L106" i="1"/>
  <c r="J106" i="1"/>
  <c r="H106" i="1"/>
  <c r="F106" i="1"/>
  <c r="D106" i="1"/>
  <c r="B170" i="1"/>
  <c r="B17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41" i="1"/>
  <c r="B134" i="1"/>
  <c r="B135" i="1"/>
  <c r="B13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06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Z98" i="1" s="1"/>
  <c r="X99" i="1"/>
  <c r="Z99" i="1" s="1"/>
  <c r="X100" i="1"/>
  <c r="X10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X71" i="1"/>
  <c r="V71" i="1"/>
  <c r="T71" i="1"/>
  <c r="R71" i="1"/>
  <c r="P71" i="1"/>
  <c r="N71" i="1"/>
  <c r="L71" i="1"/>
  <c r="J71" i="1"/>
  <c r="H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71" i="1"/>
  <c r="D99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71" i="1"/>
  <c r="D64" i="1"/>
  <c r="Z1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X36" i="1"/>
  <c r="V36" i="1"/>
  <c r="T36" i="1"/>
  <c r="R36" i="1"/>
  <c r="P36" i="1"/>
  <c r="N36" i="1"/>
  <c r="L36" i="1"/>
  <c r="J36" i="1"/>
  <c r="H36" i="1"/>
  <c r="F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36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Z27" i="1" s="1"/>
  <c r="X28" i="1"/>
  <c r="Z28" i="1" s="1"/>
  <c r="X29" i="1"/>
  <c r="Z29" i="1" s="1"/>
  <c r="X30" i="1"/>
  <c r="Z30" i="1" s="1"/>
  <c r="X31" i="1"/>
  <c r="X1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1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" i="1"/>
  <c r="D2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" i="1"/>
  <c r="Z170" i="1" l="1"/>
  <c r="Z21" i="1"/>
  <c r="Z2" i="1"/>
  <c r="C1" i="1" s="1"/>
  <c r="Z15" i="1"/>
  <c r="Z36" i="1"/>
  <c r="Z14" i="1"/>
  <c r="Z22" i="1"/>
  <c r="Z19" i="1"/>
  <c r="Z20" i="1"/>
  <c r="Z8" i="1"/>
  <c r="Z7" i="1" s="1"/>
  <c r="Z18" i="1"/>
  <c r="Z17" i="1"/>
  <c r="Z16" i="1"/>
  <c r="Z65" i="1"/>
  <c r="Z135" i="1"/>
  <c r="Z168" i="1"/>
  <c r="Z64" i="1"/>
  <c r="Z62" i="1"/>
  <c r="Z97" i="1"/>
  <c r="Z63" i="1"/>
  <c r="Z100" i="1"/>
  <c r="Z167" i="1"/>
  <c r="Z6" i="1" l="1"/>
  <c r="Z9" i="1"/>
  <c r="C12" i="1"/>
  <c r="Z12" i="1"/>
  <c r="Z10" i="1"/>
  <c r="Z11" i="1"/>
  <c r="C18" i="1"/>
  <c r="C10" i="1"/>
  <c r="C11" i="1"/>
  <c r="C17" i="1"/>
  <c r="C16" i="1"/>
  <c r="C15" i="1"/>
  <c r="C14" i="1"/>
  <c r="C13" i="1"/>
  <c r="Z50" i="1"/>
  <c r="Z49" i="1"/>
  <c r="Z71" i="1"/>
  <c r="Z57" i="1"/>
  <c r="Z43" i="1"/>
  <c r="Z56" i="1"/>
  <c r="Z54" i="1"/>
  <c r="Z37" i="1"/>
  <c r="Z55" i="1"/>
  <c r="Z53" i="1"/>
  <c r="Z51" i="1"/>
  <c r="Z52" i="1"/>
  <c r="Z13" i="1"/>
  <c r="C9" i="1" s="1"/>
  <c r="Z3" i="1"/>
  <c r="Z4" i="1"/>
  <c r="Z5" i="1"/>
  <c r="U4" i="1" l="1"/>
  <c r="C3" i="1"/>
  <c r="Q12" i="1"/>
  <c r="Q11" i="1"/>
  <c r="O28" i="1"/>
  <c r="W27" i="1"/>
  <c r="I18" i="1"/>
  <c r="K30" i="1"/>
  <c r="I16" i="1"/>
  <c r="C5" i="1"/>
  <c r="S21" i="1"/>
  <c r="E22" i="1"/>
  <c r="G28" i="1"/>
  <c r="K28" i="1"/>
  <c r="S16" i="1"/>
  <c r="O26" i="1"/>
  <c r="W21" i="1"/>
  <c r="Y25" i="1"/>
  <c r="G30" i="1"/>
  <c r="E24" i="1"/>
  <c r="M30" i="1"/>
  <c r="M1" i="1"/>
  <c r="Y2" i="1"/>
  <c r="M22" i="1"/>
  <c r="S28" i="1"/>
  <c r="E20" i="1"/>
  <c r="M24" i="1"/>
  <c r="O23" i="1"/>
  <c r="W23" i="1"/>
  <c r="S26" i="1"/>
  <c r="M10" i="1"/>
  <c r="C4" i="1"/>
  <c r="O30" i="1"/>
  <c r="Y16" i="1"/>
  <c r="U17" i="1"/>
  <c r="M16" i="1"/>
  <c r="E12" i="1"/>
  <c r="W19" i="1"/>
  <c r="M20" i="1"/>
  <c r="Y10" i="1"/>
  <c r="Q22" i="1"/>
  <c r="I15" i="1"/>
  <c r="Y1" i="1"/>
  <c r="Q25" i="1"/>
  <c r="Y12" i="1"/>
  <c r="W18" i="1"/>
  <c r="U7" i="1"/>
  <c r="O24" i="1"/>
  <c r="W11" i="1"/>
  <c r="Q8" i="1"/>
  <c r="S20" i="1"/>
  <c r="S30" i="1"/>
  <c r="I10" i="1"/>
  <c r="Y4" i="1"/>
  <c r="S18" i="1"/>
  <c r="M7" i="1"/>
  <c r="I8" i="1"/>
  <c r="W28" i="1"/>
  <c r="U14" i="1"/>
  <c r="G10" i="1"/>
  <c r="K14" i="1"/>
  <c r="Q10" i="1"/>
  <c r="U11" i="1"/>
  <c r="M4" i="1"/>
  <c r="S29" i="1"/>
  <c r="O10" i="1"/>
  <c r="U1" i="1"/>
  <c r="Y31" i="1"/>
  <c r="O25" i="1"/>
  <c r="Z41" i="1"/>
  <c r="Z42" i="1"/>
  <c r="Z40" i="1"/>
  <c r="Z48" i="1"/>
  <c r="Z47" i="1"/>
  <c r="Z39" i="1"/>
  <c r="Z45" i="1"/>
  <c r="Z46" i="1"/>
  <c r="Z44" i="1"/>
  <c r="Z38" i="1"/>
  <c r="Q27" i="1"/>
  <c r="G9" i="1"/>
  <c r="E27" i="1"/>
  <c r="G25" i="1"/>
  <c r="E18" i="1"/>
  <c r="M25" i="1"/>
  <c r="I7" i="1"/>
  <c r="E25" i="1"/>
  <c r="E16" i="1"/>
  <c r="U3" i="1"/>
  <c r="G5" i="1"/>
  <c r="K6" i="1"/>
  <c r="O4" i="1"/>
  <c r="S4" i="1"/>
  <c r="Y29" i="1"/>
  <c r="S15" i="1"/>
  <c r="I13" i="1"/>
  <c r="U28" i="1"/>
  <c r="K31" i="1"/>
  <c r="W24" i="1"/>
  <c r="G29" i="1"/>
  <c r="K29" i="1"/>
  <c r="O27" i="1"/>
  <c r="S27" i="1"/>
  <c r="W22" i="1"/>
  <c r="Y8" i="1"/>
  <c r="Y6" i="1"/>
  <c r="G3" i="1"/>
  <c r="K4" i="1"/>
  <c r="O2" i="1"/>
  <c r="S2" i="1"/>
  <c r="Y27" i="1"/>
  <c r="Q18" i="1"/>
  <c r="E17" i="1"/>
  <c r="W1" i="1"/>
  <c r="Y15" i="1"/>
  <c r="Q16" i="1"/>
  <c r="G27" i="1"/>
  <c r="K19" i="1"/>
  <c r="O17" i="1"/>
  <c r="S17" i="1"/>
  <c r="W12" i="1"/>
  <c r="C6" i="1"/>
  <c r="C8" i="1"/>
  <c r="Y17" i="1"/>
  <c r="E11" i="1"/>
  <c r="G22" i="1"/>
  <c r="W15" i="1"/>
  <c r="G23" i="1"/>
  <c r="M12" i="1"/>
  <c r="O21" i="1"/>
  <c r="O18" i="1"/>
  <c r="W2" i="1"/>
  <c r="M6" i="1"/>
  <c r="Q4" i="1"/>
  <c r="E26" i="1"/>
  <c r="S23" i="1"/>
  <c r="G14" i="1"/>
  <c r="S12" i="1"/>
  <c r="S14" i="1"/>
  <c r="E6" i="1"/>
  <c r="Q6" i="1"/>
  <c r="G12" i="1"/>
  <c r="S10" i="1"/>
  <c r="Y24" i="1"/>
  <c r="O5" i="1"/>
  <c r="K27" i="1"/>
  <c r="S25" i="1"/>
  <c r="E2" i="1"/>
  <c r="G26" i="1"/>
  <c r="M17" i="1"/>
  <c r="G1" i="1"/>
  <c r="I27" i="1"/>
  <c r="U26" i="1"/>
  <c r="K24" i="1"/>
  <c r="K15" i="1"/>
  <c r="O19" i="1"/>
  <c r="E1" i="1"/>
  <c r="Q29" i="1"/>
  <c r="Q2" i="1"/>
  <c r="Q9" i="1"/>
  <c r="S13" i="1"/>
  <c r="S9" i="1"/>
  <c r="I30" i="1"/>
  <c r="K2" i="1"/>
  <c r="I23" i="1"/>
  <c r="K25" i="1"/>
  <c r="I14" i="1"/>
  <c r="G18" i="1"/>
  <c r="O8" i="1"/>
  <c r="I21" i="1"/>
  <c r="I4" i="1"/>
  <c r="E23" i="1"/>
  <c r="I19" i="1"/>
  <c r="M21" i="1"/>
  <c r="Q23" i="1"/>
  <c r="U18" i="1"/>
  <c r="Y13" i="1"/>
  <c r="U13" i="1"/>
  <c r="M23" i="1"/>
  <c r="W25" i="1"/>
  <c r="M14" i="1"/>
  <c r="Y30" i="1"/>
  <c r="G13" i="1"/>
  <c r="K13" i="1"/>
  <c r="O11" i="1"/>
  <c r="S11" i="1"/>
  <c r="W6" i="1"/>
  <c r="M15" i="1"/>
  <c r="E21" i="1"/>
  <c r="I17" i="1"/>
  <c r="M19" i="1"/>
  <c r="Q21" i="1"/>
  <c r="U16" i="1"/>
  <c r="Y11" i="1"/>
  <c r="S7" i="1"/>
  <c r="I29" i="1"/>
  <c r="S22" i="1"/>
  <c r="G15" i="1"/>
  <c r="U19" i="1"/>
  <c r="G11" i="1"/>
  <c r="K3" i="1"/>
  <c r="Q1" i="1"/>
  <c r="U31" i="1"/>
  <c r="Y26" i="1"/>
  <c r="U6" i="1"/>
  <c r="O15" i="1"/>
  <c r="K22" i="1"/>
  <c r="Q26" i="1"/>
  <c r="U27" i="1"/>
  <c r="Q14" i="1"/>
  <c r="G20" i="1"/>
  <c r="W13" i="1"/>
  <c r="W17" i="1"/>
  <c r="M2" i="1"/>
  <c r="G7" i="1"/>
  <c r="E3" i="1"/>
  <c r="Y9" i="1"/>
  <c r="Y7" i="1"/>
  <c r="O12" i="1"/>
  <c r="G16" i="1"/>
  <c r="W30" i="1"/>
  <c r="I6" i="1"/>
  <c r="G17" i="1"/>
  <c r="C2" i="1"/>
  <c r="Q31" i="1"/>
  <c r="U29" i="1"/>
  <c r="W8" i="1"/>
  <c r="K21" i="1"/>
  <c r="W14" i="1"/>
  <c r="I25" i="1"/>
  <c r="U24" i="1"/>
  <c r="G24" i="1"/>
  <c r="K11" i="1"/>
  <c r="Z88" i="1"/>
  <c r="Z72" i="1"/>
  <c r="Z90" i="1"/>
  <c r="Z89" i="1"/>
  <c r="Z87" i="1"/>
  <c r="Z85" i="1"/>
  <c r="Z86" i="1"/>
  <c r="Z84" i="1"/>
  <c r="Z78" i="1"/>
  <c r="Z91" i="1"/>
  <c r="Z92" i="1"/>
  <c r="Z106" i="1"/>
  <c r="Q19" i="1"/>
  <c r="S1" i="1"/>
  <c r="K26" i="1"/>
  <c r="O1" i="1"/>
  <c r="K17" i="1"/>
  <c r="K18" i="1"/>
  <c r="S8" i="1"/>
  <c r="K1" i="1"/>
  <c r="K7" i="1"/>
  <c r="E15" i="1"/>
  <c r="I11" i="1"/>
  <c r="M13" i="1"/>
  <c r="Q15" i="1"/>
  <c r="U10" i="1"/>
  <c r="Y5" i="1"/>
  <c r="W26" i="1"/>
  <c r="O22" i="1"/>
  <c r="W9" i="1"/>
  <c r="O13" i="1"/>
  <c r="Y22" i="1"/>
  <c r="G4" i="1"/>
  <c r="K5" i="1"/>
  <c r="O3" i="1"/>
  <c r="S3" i="1"/>
  <c r="Y28" i="1"/>
  <c r="G31" i="1"/>
  <c r="E13" i="1"/>
  <c r="I9" i="1"/>
  <c r="M11" i="1"/>
  <c r="Q13" i="1"/>
  <c r="U8" i="1"/>
  <c r="Y3" i="1"/>
  <c r="U21" i="1"/>
  <c r="I5" i="1"/>
  <c r="S6" i="1"/>
  <c r="I20" i="1"/>
  <c r="W16" i="1"/>
  <c r="G2" i="1"/>
  <c r="M26" i="1"/>
  <c r="Q28" i="1"/>
  <c r="U23" i="1"/>
  <c r="Y18" i="1"/>
  <c r="C7" i="1"/>
  <c r="U22" i="1"/>
  <c r="Q17" i="1"/>
  <c r="O20" i="1"/>
  <c r="E9" i="1"/>
  <c r="E14" i="1"/>
  <c r="U9" i="1"/>
  <c r="K20" i="1"/>
  <c r="O31" i="1"/>
  <c r="E10" i="1"/>
  <c r="I1" i="1"/>
  <c r="S5" i="1"/>
  <c r="W7" i="1"/>
  <c r="I28" i="1"/>
  <c r="I2" i="1"/>
  <c r="O7" i="1"/>
  <c r="K12" i="1"/>
  <c r="W5" i="1"/>
  <c r="O14" i="1"/>
  <c r="E4" i="1"/>
  <c r="W20" i="1"/>
  <c r="I22" i="1"/>
  <c r="K10" i="1"/>
  <c r="G6" i="1"/>
  <c r="M29" i="1"/>
  <c r="Y21" i="1"/>
  <c r="U12" i="1"/>
  <c r="G21" i="1"/>
  <c r="S19" i="1"/>
  <c r="G8" i="1"/>
  <c r="M27" i="1"/>
  <c r="Y19" i="1"/>
  <c r="E8" i="1"/>
  <c r="G19" i="1"/>
  <c r="O9" i="1"/>
  <c r="W4" i="1"/>
  <c r="E19" i="1"/>
  <c r="U30" i="1"/>
  <c r="M9" i="1"/>
  <c r="Q3" i="1"/>
  <c r="O16" i="1"/>
  <c r="S24" i="1"/>
  <c r="W3" i="1"/>
  <c r="K8" i="1"/>
  <c r="O29" i="1"/>
  <c r="E7" i="1"/>
  <c r="I3" i="1"/>
  <c r="M5" i="1"/>
  <c r="Q7" i="1"/>
  <c r="U2" i="1"/>
  <c r="M8" i="1"/>
  <c r="W10" i="1"/>
  <c r="O6" i="1"/>
  <c r="Y23" i="1"/>
  <c r="Q24" i="1"/>
  <c r="Y14" i="1"/>
  <c r="I26" i="1"/>
  <c r="M28" i="1"/>
  <c r="Q30" i="1"/>
  <c r="U25" i="1"/>
  <c r="Y20" i="1"/>
  <c r="I12" i="1"/>
  <c r="E5" i="1"/>
  <c r="E29" i="1"/>
  <c r="M3" i="1"/>
  <c r="Q5" i="1"/>
  <c r="W29" i="1"/>
  <c r="K9" i="1"/>
  <c r="U5" i="1"/>
  <c r="K16" i="1"/>
  <c r="U20" i="1"/>
  <c r="K23" i="1"/>
  <c r="E28" i="1"/>
  <c r="I24" i="1"/>
  <c r="M18" i="1"/>
  <c r="Q20" i="1"/>
  <c r="U15" i="1"/>
  <c r="C36" i="1"/>
  <c r="C19" i="1"/>
  <c r="E64" i="1" l="1"/>
  <c r="I45" i="1"/>
  <c r="M38" i="1"/>
  <c r="Q40" i="1"/>
  <c r="O32" i="1"/>
  <c r="K60" i="1"/>
  <c r="S65" i="1"/>
  <c r="I47" i="1"/>
  <c r="I32" i="1"/>
  <c r="G42" i="1"/>
  <c r="Q46" i="1"/>
  <c r="U56" i="1"/>
  <c r="K32" i="1"/>
  <c r="O59" i="1"/>
  <c r="I46" i="1"/>
  <c r="U43" i="1"/>
  <c r="C42" i="1"/>
  <c r="G40" i="1"/>
  <c r="I43" i="1"/>
  <c r="I36" i="1"/>
  <c r="U32" i="1"/>
  <c r="S64" i="1"/>
  <c r="O63" i="1"/>
  <c r="M56" i="1"/>
  <c r="W47" i="1"/>
  <c r="M39" i="1"/>
  <c r="U37" i="1"/>
  <c r="E44" i="1"/>
  <c r="G32" i="1"/>
  <c r="Q32" i="1"/>
  <c r="Q50" i="1"/>
  <c r="O60" i="1"/>
  <c r="I39" i="1"/>
  <c r="O55" i="1"/>
  <c r="E48" i="1"/>
  <c r="G43" i="1"/>
  <c r="E36" i="1"/>
  <c r="O42" i="1"/>
  <c r="U55" i="1"/>
  <c r="Q59" i="1"/>
  <c r="C45" i="1"/>
  <c r="C48" i="1"/>
  <c r="E39" i="1"/>
  <c r="K49" i="1"/>
  <c r="U51" i="1"/>
  <c r="W42" i="1"/>
  <c r="S54" i="1"/>
  <c r="M45" i="1"/>
  <c r="G58" i="1"/>
  <c r="C55" i="1"/>
  <c r="Y32" i="1"/>
  <c r="W32" i="1"/>
  <c r="E32" i="1"/>
  <c r="W63" i="1"/>
  <c r="Y44" i="1"/>
  <c r="K58" i="1"/>
  <c r="S40" i="1"/>
  <c r="G65" i="1"/>
  <c r="M32" i="1"/>
  <c r="S32" i="1"/>
  <c r="G60" i="1"/>
  <c r="Q54" i="1"/>
  <c r="E60" i="1"/>
  <c r="I40" i="1"/>
  <c r="Q49" i="1"/>
  <c r="W61" i="1"/>
  <c r="Q66" i="1"/>
  <c r="Y46" i="1"/>
  <c r="Y51" i="1"/>
  <c r="K51" i="1"/>
  <c r="S61" i="1"/>
  <c r="M36" i="1"/>
  <c r="Q43" i="1"/>
  <c r="E42" i="1"/>
  <c r="W65" i="1"/>
  <c r="K45" i="1"/>
  <c r="Q65" i="1"/>
  <c r="I41" i="1"/>
  <c r="W43" i="1"/>
  <c r="M59" i="1"/>
  <c r="K62" i="1"/>
  <c r="M52" i="1"/>
  <c r="M46" i="1"/>
  <c r="O54" i="1"/>
  <c r="W57" i="1"/>
  <c r="Y38" i="1"/>
  <c r="M40" i="1"/>
  <c r="K66" i="1"/>
  <c r="U48" i="1"/>
  <c r="Q63" i="1"/>
  <c r="S50" i="1"/>
  <c r="O62" i="1"/>
  <c r="Q44" i="1"/>
  <c r="G61" i="1"/>
  <c r="E51" i="1"/>
  <c r="U53" i="1"/>
  <c r="Y42" i="1"/>
  <c r="U60" i="1"/>
  <c r="C63" i="1"/>
  <c r="S44" i="1"/>
  <c r="W62" i="1"/>
  <c r="Y64" i="1"/>
  <c r="O57" i="1"/>
  <c r="K56" i="1"/>
  <c r="O61" i="1"/>
  <c r="M41" i="1"/>
  <c r="Y58" i="1"/>
  <c r="Y37" i="1"/>
  <c r="E52" i="1"/>
  <c r="E38" i="1"/>
  <c r="O48" i="1"/>
  <c r="Q41" i="1"/>
  <c r="I63" i="1"/>
  <c r="O58" i="1"/>
  <c r="Y48" i="1"/>
  <c r="C59" i="1"/>
  <c r="G57" i="1"/>
  <c r="S57" i="1"/>
  <c r="Y36" i="1"/>
  <c r="M53" i="1"/>
  <c r="Y41" i="1"/>
  <c r="C60" i="1"/>
  <c r="O66" i="1"/>
  <c r="M58" i="1"/>
  <c r="G44" i="1"/>
  <c r="G46" i="1"/>
  <c r="K59" i="1"/>
  <c r="G51" i="1"/>
  <c r="G41" i="1"/>
  <c r="W58" i="1"/>
  <c r="G36" i="1"/>
  <c r="C71" i="1"/>
  <c r="C27" i="1"/>
  <c r="G62" i="1"/>
  <c r="U46" i="1"/>
  <c r="Q53" i="1"/>
  <c r="C53" i="1"/>
  <c r="S63" i="1"/>
  <c r="C65" i="1"/>
  <c r="I61" i="1"/>
  <c r="G37" i="1"/>
  <c r="Q39" i="1"/>
  <c r="W46" i="1"/>
  <c r="M55" i="1"/>
  <c r="G59" i="1"/>
  <c r="Q60" i="1"/>
  <c r="W59" i="1"/>
  <c r="G47" i="1"/>
  <c r="C47" i="1"/>
  <c r="G55" i="1"/>
  <c r="S46" i="1"/>
  <c r="Q62" i="1"/>
  <c r="C41" i="1"/>
  <c r="Z76" i="1"/>
  <c r="Z77" i="1"/>
  <c r="Z80" i="1"/>
  <c r="Z79" i="1"/>
  <c r="Z74" i="1"/>
  <c r="Z81" i="1"/>
  <c r="Z73" i="1"/>
  <c r="E99" i="1" s="1"/>
  <c r="Z82" i="1"/>
  <c r="Z75" i="1"/>
  <c r="Z83" i="1"/>
  <c r="W45" i="1"/>
  <c r="I38" i="1"/>
  <c r="I49" i="1"/>
  <c r="Y61" i="1"/>
  <c r="G52" i="1"/>
  <c r="O41" i="1"/>
  <c r="S43" i="1"/>
  <c r="C38" i="1"/>
  <c r="M62" i="1"/>
  <c r="M63" i="1"/>
  <c r="M43" i="1"/>
  <c r="W54" i="1"/>
  <c r="K41" i="1"/>
  <c r="Y66" i="1"/>
  <c r="W41" i="1"/>
  <c r="O45" i="1"/>
  <c r="U62" i="1"/>
  <c r="W64" i="1"/>
  <c r="I60" i="1"/>
  <c r="E63" i="1"/>
  <c r="E57" i="1"/>
  <c r="O38" i="1"/>
  <c r="O65" i="1"/>
  <c r="O43" i="1"/>
  <c r="K50" i="1"/>
  <c r="Q45" i="1"/>
  <c r="K37" i="1"/>
  <c r="Y53" i="1"/>
  <c r="C40" i="1"/>
  <c r="O52" i="1"/>
  <c r="G48" i="1"/>
  <c r="K46" i="1"/>
  <c r="S59" i="1"/>
  <c r="S37" i="1"/>
  <c r="O53" i="1"/>
  <c r="Y49" i="1"/>
  <c r="U64" i="1"/>
  <c r="I51" i="1"/>
  <c r="W55" i="1"/>
  <c r="S62" i="1"/>
  <c r="Y57" i="1"/>
  <c r="W37" i="1"/>
  <c r="U36" i="1"/>
  <c r="C56" i="1"/>
  <c r="O50" i="1"/>
  <c r="W56" i="1"/>
  <c r="I44" i="1"/>
  <c r="O44" i="1"/>
  <c r="S58" i="1"/>
  <c r="Y50" i="1"/>
  <c r="S36" i="1"/>
  <c r="Q64" i="1"/>
  <c r="S51" i="1"/>
  <c r="Q61" i="1"/>
  <c r="Y55" i="1"/>
  <c r="U57" i="1"/>
  <c r="C54" i="1"/>
  <c r="K63" i="1"/>
  <c r="W40" i="1"/>
  <c r="Q55" i="1"/>
  <c r="I37" i="1"/>
  <c r="E49" i="1"/>
  <c r="Q48" i="1"/>
  <c r="C57" i="1"/>
  <c r="Q37" i="1"/>
  <c r="E56" i="1"/>
  <c r="U59" i="1"/>
  <c r="W52" i="1"/>
  <c r="G56" i="1"/>
  <c r="U65" i="1"/>
  <c r="W53" i="1"/>
  <c r="Y62" i="1"/>
  <c r="W48" i="1"/>
  <c r="U39" i="1"/>
  <c r="Y40" i="1"/>
  <c r="O40" i="1"/>
  <c r="E45" i="1"/>
  <c r="K61" i="1"/>
  <c r="I48" i="1"/>
  <c r="M47" i="1"/>
  <c r="U63" i="1"/>
  <c r="U52" i="1"/>
  <c r="U40" i="1"/>
  <c r="C62" i="1"/>
  <c r="U61" i="1"/>
  <c r="C61" i="1"/>
  <c r="Y54" i="1"/>
  <c r="S48" i="1"/>
  <c r="I50" i="1"/>
  <c r="Y63" i="1"/>
  <c r="G64" i="1"/>
  <c r="Q42" i="1"/>
  <c r="C39" i="1"/>
  <c r="S45" i="1"/>
  <c r="K40" i="1"/>
  <c r="C64" i="1"/>
  <c r="Y39" i="1"/>
  <c r="W49" i="1"/>
  <c r="O51" i="1"/>
  <c r="Y45" i="1"/>
  <c r="Y65" i="1"/>
  <c r="E43" i="1"/>
  <c r="W36" i="1"/>
  <c r="K53" i="1"/>
  <c r="E47" i="1"/>
  <c r="U41" i="1"/>
  <c r="U42" i="1"/>
  <c r="E55" i="1"/>
  <c r="Q56" i="1"/>
  <c r="W50" i="1"/>
  <c r="M48" i="1"/>
  <c r="W39" i="1"/>
  <c r="U49" i="1"/>
  <c r="I56" i="1"/>
  <c r="I42" i="1"/>
  <c r="I52" i="1"/>
  <c r="M49" i="1"/>
  <c r="W44" i="1"/>
  <c r="S60" i="1"/>
  <c r="Y47" i="1"/>
  <c r="I59" i="1"/>
  <c r="C52" i="1"/>
  <c r="S53" i="1"/>
  <c r="M50" i="1"/>
  <c r="M44" i="1"/>
  <c r="Y56" i="1"/>
  <c r="Q36" i="1"/>
  <c r="O39" i="1"/>
  <c r="M57" i="1"/>
  <c r="Q47" i="1"/>
  <c r="M61" i="1"/>
  <c r="S56" i="1"/>
  <c r="S42" i="1"/>
  <c r="E46" i="1"/>
  <c r="K64" i="1"/>
  <c r="Y52" i="1"/>
  <c r="E54" i="1"/>
  <c r="K36" i="1"/>
  <c r="U50" i="1"/>
  <c r="C44" i="1"/>
  <c r="C51" i="1"/>
  <c r="U44" i="1"/>
  <c r="E58" i="1"/>
  <c r="S52" i="1"/>
  <c r="G63" i="1"/>
  <c r="G38" i="1"/>
  <c r="S47" i="1"/>
  <c r="Z120" i="1"/>
  <c r="Z123" i="1"/>
  <c r="Z122" i="1"/>
  <c r="Z121" i="1"/>
  <c r="Z127" i="1"/>
  <c r="Z113" i="1"/>
  <c r="Z126" i="1"/>
  <c r="Z125" i="1"/>
  <c r="Z119" i="1"/>
  <c r="Z124" i="1"/>
  <c r="Z107" i="1"/>
  <c r="Z141" i="1"/>
  <c r="Q51" i="1"/>
  <c r="M64" i="1"/>
  <c r="G54" i="1"/>
  <c r="I55" i="1"/>
  <c r="M65" i="1"/>
  <c r="C46" i="1"/>
  <c r="W38" i="1"/>
  <c r="K57" i="1"/>
  <c r="M42" i="1"/>
  <c r="K44" i="1"/>
  <c r="C58" i="1"/>
  <c r="Q38" i="1"/>
  <c r="E62" i="1"/>
  <c r="K42" i="1"/>
  <c r="G49" i="1"/>
  <c r="O64" i="1"/>
  <c r="E53" i="1"/>
  <c r="Q52" i="1"/>
  <c r="E50" i="1"/>
  <c r="K65" i="1"/>
  <c r="E61" i="1"/>
  <c r="I54" i="1"/>
  <c r="U58" i="1"/>
  <c r="U54" i="1"/>
  <c r="U45" i="1"/>
  <c r="I57" i="1"/>
  <c r="K43" i="1"/>
  <c r="Y60" i="1"/>
  <c r="G45" i="1"/>
  <c r="Y59" i="1"/>
  <c r="G66" i="1"/>
  <c r="C66" i="1"/>
  <c r="K55" i="1"/>
  <c r="E37" i="1"/>
  <c r="M54" i="1"/>
  <c r="K39" i="1"/>
  <c r="U47" i="1"/>
  <c r="S55" i="1"/>
  <c r="C30" i="1"/>
  <c r="K48" i="1"/>
  <c r="O46" i="1"/>
  <c r="S41" i="1"/>
  <c r="K54" i="1"/>
  <c r="G39" i="1"/>
  <c r="Q57" i="1"/>
  <c r="I58" i="1"/>
  <c r="W51" i="1"/>
  <c r="O36" i="1"/>
  <c r="M60" i="1"/>
  <c r="E41" i="1"/>
  <c r="I64" i="1"/>
  <c r="E40" i="1"/>
  <c r="K47" i="1"/>
  <c r="Q58" i="1"/>
  <c r="I53" i="1"/>
  <c r="E59" i="1"/>
  <c r="O56" i="1"/>
  <c r="O37" i="1"/>
  <c r="C49" i="1"/>
  <c r="C43" i="1"/>
  <c r="I62" i="1"/>
  <c r="S49" i="1"/>
  <c r="M51" i="1"/>
  <c r="S38" i="1"/>
  <c r="C50" i="1"/>
  <c r="Y43" i="1"/>
  <c r="M37" i="1"/>
  <c r="G50" i="1"/>
  <c r="I65" i="1"/>
  <c r="S39" i="1"/>
  <c r="K52" i="1"/>
  <c r="W60" i="1"/>
  <c r="K38" i="1"/>
  <c r="G53" i="1"/>
  <c r="U38" i="1"/>
  <c r="O47" i="1"/>
  <c r="C37" i="1"/>
  <c r="U66" i="1"/>
  <c r="O49" i="1"/>
  <c r="C29" i="1"/>
  <c r="C24" i="1"/>
  <c r="C21" i="1"/>
  <c r="C22" i="1"/>
  <c r="C26" i="1"/>
  <c r="C23" i="1"/>
  <c r="C28" i="1"/>
  <c r="C25" i="1"/>
  <c r="C31" i="1"/>
  <c r="C20" i="1"/>
  <c r="K101" i="1" l="1"/>
  <c r="C67" i="1"/>
  <c r="G98" i="1"/>
  <c r="C32" i="1"/>
  <c r="Y75" i="1"/>
  <c r="I67" i="1"/>
  <c r="Y91" i="1"/>
  <c r="K99" i="1"/>
  <c r="K87" i="1"/>
  <c r="E97" i="1"/>
  <c r="I87" i="1"/>
  <c r="I95" i="1"/>
  <c r="S75" i="1"/>
  <c r="Q85" i="1"/>
  <c r="O101" i="1"/>
  <c r="S80" i="1"/>
  <c r="Y99" i="1"/>
  <c r="Q96" i="1"/>
  <c r="O88" i="1"/>
  <c r="M88" i="1"/>
  <c r="K86" i="1"/>
  <c r="G96" i="1"/>
  <c r="C85" i="1"/>
  <c r="E81" i="1"/>
  <c r="K78" i="1"/>
  <c r="S93" i="1"/>
  <c r="Y85" i="1"/>
  <c r="W86" i="1"/>
  <c r="Y71" i="1"/>
  <c r="Q86" i="1"/>
  <c r="E73" i="1"/>
  <c r="U82" i="1"/>
  <c r="W78" i="1"/>
  <c r="M71" i="1"/>
  <c r="M80" i="1"/>
  <c r="K83" i="1"/>
  <c r="K94" i="1"/>
  <c r="C93" i="1"/>
  <c r="C98" i="1"/>
  <c r="G79" i="1"/>
  <c r="G97" i="1"/>
  <c r="M78" i="1"/>
  <c r="M84" i="1"/>
  <c r="I86" i="1"/>
  <c r="G89" i="1"/>
  <c r="M98" i="1"/>
  <c r="M76" i="1"/>
  <c r="K98" i="1"/>
  <c r="C95" i="1"/>
  <c r="I99" i="1"/>
  <c r="E76" i="1"/>
  <c r="K72" i="1"/>
  <c r="E96" i="1"/>
  <c r="I91" i="1"/>
  <c r="C86" i="1"/>
  <c r="W77" i="1"/>
  <c r="Y72" i="1"/>
  <c r="S98" i="1"/>
  <c r="O73" i="1"/>
  <c r="Q84" i="1"/>
  <c r="Q81" i="1"/>
  <c r="Y87" i="1"/>
  <c r="O83" i="1"/>
  <c r="O97" i="1"/>
  <c r="Y79" i="1"/>
  <c r="O71" i="1"/>
  <c r="U75" i="1"/>
  <c r="O79" i="1"/>
  <c r="U91" i="1"/>
  <c r="S71" i="1"/>
  <c r="Y86" i="1"/>
  <c r="U99" i="1"/>
  <c r="Q79" i="1"/>
  <c r="U87" i="1"/>
  <c r="W98" i="1"/>
  <c r="Q87" i="1"/>
  <c r="S96" i="1"/>
  <c r="Q99" i="1"/>
  <c r="K67" i="1"/>
  <c r="S67" i="1"/>
  <c r="U67" i="1"/>
  <c r="G93" i="1"/>
  <c r="K89" i="1"/>
  <c r="E95" i="1"/>
  <c r="I75" i="1"/>
  <c r="I80" i="1"/>
  <c r="G85" i="1"/>
  <c r="I94" i="1"/>
  <c r="M97" i="1"/>
  <c r="E90" i="1"/>
  <c r="K84" i="1"/>
  <c r="C94" i="1"/>
  <c r="K77" i="1"/>
  <c r="E87" i="1"/>
  <c r="K76" i="1"/>
  <c r="M73" i="1"/>
  <c r="K79" i="1"/>
  <c r="C91" i="1"/>
  <c r="M82" i="1"/>
  <c r="I83" i="1"/>
  <c r="C99" i="1"/>
  <c r="M83" i="1"/>
  <c r="G77" i="1"/>
  <c r="S92" i="1"/>
  <c r="Q90" i="1"/>
  <c r="S91" i="1"/>
  <c r="W73" i="1"/>
  <c r="W71" i="1"/>
  <c r="Y74" i="1"/>
  <c r="Q92" i="1"/>
  <c r="Y83" i="1"/>
  <c r="O86" i="1"/>
  <c r="O94" i="1"/>
  <c r="U94" i="1"/>
  <c r="Q80" i="1"/>
  <c r="U71" i="1"/>
  <c r="W82" i="1"/>
  <c r="O91" i="1"/>
  <c r="K100" i="1"/>
  <c r="O74" i="1"/>
  <c r="Y93" i="1"/>
  <c r="S74" i="1"/>
  <c r="Q82" i="1"/>
  <c r="U92" i="1"/>
  <c r="W94" i="1"/>
  <c r="U96" i="1"/>
  <c r="M67" i="1"/>
  <c r="M87" i="1"/>
  <c r="I96" i="1"/>
  <c r="M89" i="1"/>
  <c r="K74" i="1"/>
  <c r="M94" i="1"/>
  <c r="S94" i="1"/>
  <c r="Y88" i="1"/>
  <c r="U90" i="1"/>
  <c r="Q83" i="1"/>
  <c r="Q94" i="1"/>
  <c r="S77" i="1"/>
  <c r="S81" i="1"/>
  <c r="G101" i="1"/>
  <c r="C97" i="1"/>
  <c r="I88" i="1"/>
  <c r="I90" i="1"/>
  <c r="C90" i="1"/>
  <c r="Q78" i="1"/>
  <c r="S99" i="1"/>
  <c r="K85" i="1"/>
  <c r="G80" i="1"/>
  <c r="E79" i="1"/>
  <c r="G81" i="1"/>
  <c r="M74" i="1"/>
  <c r="I71" i="1"/>
  <c r="G94" i="1"/>
  <c r="O99" i="1"/>
  <c r="Q97" i="1"/>
  <c r="Y84" i="1"/>
  <c r="W96" i="1"/>
  <c r="Y96" i="1"/>
  <c r="Y77" i="1"/>
  <c r="W97" i="1"/>
  <c r="Q73" i="1"/>
  <c r="W93" i="1"/>
  <c r="U95" i="1"/>
  <c r="E74" i="1"/>
  <c r="I78" i="1"/>
  <c r="G99" i="1"/>
  <c r="E88" i="1"/>
  <c r="E82" i="1"/>
  <c r="M91" i="1"/>
  <c r="M95" i="1"/>
  <c r="G74" i="1"/>
  <c r="I76" i="1"/>
  <c r="M79" i="1"/>
  <c r="C88" i="1"/>
  <c r="M85" i="1"/>
  <c r="C75" i="1"/>
  <c r="M81" i="1"/>
  <c r="E98" i="1"/>
  <c r="K96" i="1"/>
  <c r="M92" i="1"/>
  <c r="K95" i="1"/>
  <c r="G75" i="1"/>
  <c r="C101" i="1"/>
  <c r="K90" i="1"/>
  <c r="G90" i="1"/>
  <c r="U83" i="1"/>
  <c r="Q98" i="1"/>
  <c r="O85" i="1"/>
  <c r="Y80" i="1"/>
  <c r="U73" i="1"/>
  <c r="Q71" i="1"/>
  <c r="S85" i="1"/>
  <c r="W88" i="1"/>
  <c r="Q76" i="1"/>
  <c r="U85" i="1"/>
  <c r="O96" i="1"/>
  <c r="Y90" i="1"/>
  <c r="U101" i="1"/>
  <c r="S84" i="1"/>
  <c r="W83" i="1"/>
  <c r="Y95" i="1"/>
  <c r="W85" i="1"/>
  <c r="Q74" i="1"/>
  <c r="U100" i="1"/>
  <c r="U97" i="1"/>
  <c r="W99" i="1"/>
  <c r="S95" i="1"/>
  <c r="O87" i="1"/>
  <c r="Y92" i="1"/>
  <c r="C83" i="1"/>
  <c r="C80" i="1"/>
  <c r="I98" i="1"/>
  <c r="M77" i="1"/>
  <c r="G87" i="1"/>
  <c r="S83" i="1"/>
  <c r="W75" i="1"/>
  <c r="Y100" i="1"/>
  <c r="G67" i="1"/>
  <c r="K88" i="1"/>
  <c r="M90" i="1"/>
  <c r="C96" i="1"/>
  <c r="C78" i="1"/>
  <c r="E77" i="1"/>
  <c r="W84" i="1"/>
  <c r="Q89" i="1"/>
  <c r="O98" i="1"/>
  <c r="Q93" i="1"/>
  <c r="Y94" i="1"/>
  <c r="O82" i="1"/>
  <c r="S97" i="1"/>
  <c r="I92" i="1"/>
  <c r="K73" i="1"/>
  <c r="K71" i="1"/>
  <c r="C77" i="1"/>
  <c r="C76" i="1"/>
  <c r="K81" i="1"/>
  <c r="M72" i="1"/>
  <c r="Y81" i="1"/>
  <c r="Y82" i="1"/>
  <c r="S87" i="1"/>
  <c r="W90" i="1"/>
  <c r="Y73" i="1"/>
  <c r="Y67" i="1"/>
  <c r="O67" i="1"/>
  <c r="Z160" i="1"/>
  <c r="Z142" i="1"/>
  <c r="Z156" i="1"/>
  <c r="Z155" i="1"/>
  <c r="Z154" i="1"/>
  <c r="Z161" i="1"/>
  <c r="Z148" i="1"/>
  <c r="Z162" i="1"/>
  <c r="Z159" i="1"/>
  <c r="Z158" i="1"/>
  <c r="Z157" i="1"/>
  <c r="E93" i="1"/>
  <c r="I100" i="1"/>
  <c r="E84" i="1"/>
  <c r="I74" i="1"/>
  <c r="C87" i="1"/>
  <c r="G86" i="1"/>
  <c r="G100" i="1"/>
  <c r="I84" i="1"/>
  <c r="I77" i="1"/>
  <c r="M75" i="1"/>
  <c r="G95" i="1"/>
  <c r="G78" i="1"/>
  <c r="G76" i="1"/>
  <c r="G82" i="1"/>
  <c r="E78" i="1"/>
  <c r="C73" i="1"/>
  <c r="K92" i="1"/>
  <c r="M99" i="1"/>
  <c r="I72" i="1"/>
  <c r="G88" i="1"/>
  <c r="C81" i="1"/>
  <c r="E89" i="1"/>
  <c r="U93" i="1"/>
  <c r="Y98" i="1"/>
  <c r="U72" i="1"/>
  <c r="O76" i="1"/>
  <c r="U98" i="1"/>
  <c r="W74" i="1"/>
  <c r="S88" i="1"/>
  <c r="U77" i="1"/>
  <c r="Y78" i="1"/>
  <c r="U86" i="1"/>
  <c r="Y101" i="1"/>
  <c r="Q100" i="1"/>
  <c r="O92" i="1"/>
  <c r="O89" i="1"/>
  <c r="Q75" i="1"/>
  <c r="W89" i="1"/>
  <c r="Q101" i="1"/>
  <c r="W91" i="1"/>
  <c r="U84" i="1"/>
  <c r="O72" i="1"/>
  <c r="O77" i="1"/>
  <c r="S78" i="1"/>
  <c r="W92" i="1"/>
  <c r="G72" i="1"/>
  <c r="I85" i="1"/>
  <c r="G84" i="1"/>
  <c r="E71" i="1"/>
  <c r="C82" i="1"/>
  <c r="G83" i="1"/>
  <c r="O93" i="1"/>
  <c r="S89" i="1"/>
  <c r="O81" i="1"/>
  <c r="W95" i="1"/>
  <c r="U79" i="1"/>
  <c r="M96" i="1"/>
  <c r="K91" i="1"/>
  <c r="E91" i="1"/>
  <c r="C92" i="1"/>
  <c r="C79" i="1"/>
  <c r="G71" i="1"/>
  <c r="G92" i="1"/>
  <c r="S79" i="1"/>
  <c r="Y76" i="1"/>
  <c r="W87" i="1"/>
  <c r="U76" i="1"/>
  <c r="S100" i="1"/>
  <c r="U74" i="1"/>
  <c r="E67" i="1"/>
  <c r="Z111" i="1"/>
  <c r="Z114" i="1"/>
  <c r="Z115" i="1"/>
  <c r="Z109" i="1"/>
  <c r="Z110" i="1"/>
  <c r="Z117" i="1"/>
  <c r="Z118" i="1"/>
  <c r="Z112" i="1"/>
  <c r="Z108" i="1"/>
  <c r="Z116" i="1"/>
  <c r="G91" i="1"/>
  <c r="E86" i="1"/>
  <c r="E83" i="1"/>
  <c r="I73" i="1"/>
  <c r="K80" i="1"/>
  <c r="M100" i="1"/>
  <c r="C72" i="1"/>
  <c r="G73" i="1"/>
  <c r="Q72" i="1"/>
  <c r="W80" i="1"/>
  <c r="S72" i="1"/>
  <c r="U88" i="1"/>
  <c r="W79" i="1"/>
  <c r="W100" i="1"/>
  <c r="O95" i="1"/>
  <c r="C106" i="1"/>
  <c r="Q67" i="1"/>
  <c r="W67" i="1"/>
  <c r="I89" i="1"/>
  <c r="C89" i="1"/>
  <c r="E75" i="1"/>
  <c r="E85" i="1"/>
  <c r="E92" i="1"/>
  <c r="C84" i="1"/>
  <c r="I81" i="1"/>
  <c r="M93" i="1"/>
  <c r="M86" i="1"/>
  <c r="K97" i="1"/>
  <c r="K82" i="1"/>
  <c r="E80" i="1"/>
  <c r="I82" i="1"/>
  <c r="I79" i="1"/>
  <c r="C100" i="1"/>
  <c r="E94" i="1"/>
  <c r="I97" i="1"/>
  <c r="I93" i="1"/>
  <c r="K75" i="1"/>
  <c r="C74" i="1"/>
  <c r="E72" i="1"/>
  <c r="K93" i="1"/>
  <c r="O75" i="1"/>
  <c r="S90" i="1"/>
  <c r="Q95" i="1"/>
  <c r="Y89" i="1"/>
  <c r="S82" i="1"/>
  <c r="O100" i="1"/>
  <c r="Q88" i="1"/>
  <c r="U78" i="1"/>
  <c r="O84" i="1"/>
  <c r="O78" i="1"/>
  <c r="S76" i="1"/>
  <c r="Q77" i="1"/>
  <c r="Y97" i="1"/>
  <c r="S86" i="1"/>
  <c r="W76" i="1"/>
  <c r="W81" i="1"/>
  <c r="U89" i="1"/>
  <c r="Q91" i="1"/>
  <c r="U81" i="1"/>
  <c r="W72" i="1"/>
  <c r="S73" i="1"/>
  <c r="O90" i="1"/>
  <c r="O80" i="1"/>
  <c r="U80" i="1"/>
  <c r="K11" i="2" l="1"/>
  <c r="P11" i="2"/>
  <c r="G11" i="2"/>
  <c r="I120" i="1"/>
  <c r="A32" i="1"/>
  <c r="K118" i="1"/>
  <c r="E126" i="1"/>
  <c r="I113" i="1"/>
  <c r="W134" i="1"/>
  <c r="K121" i="1"/>
  <c r="M133" i="1"/>
  <c r="Q118" i="1"/>
  <c r="E123" i="1"/>
  <c r="G107" i="1"/>
  <c r="C108" i="1"/>
  <c r="C132" i="1"/>
  <c r="K110" i="1"/>
  <c r="W116" i="1"/>
  <c r="Y114" i="1"/>
  <c r="Q117" i="1"/>
  <c r="E122" i="1"/>
  <c r="G108" i="1"/>
  <c r="E124" i="1"/>
  <c r="Q114" i="1"/>
  <c r="E131" i="1"/>
  <c r="G125" i="1"/>
  <c r="I108" i="1"/>
  <c r="C111" i="1"/>
  <c r="W109" i="1"/>
  <c r="Q130" i="1"/>
  <c r="Y108" i="1"/>
  <c r="S117" i="1"/>
  <c r="Q111" i="1"/>
  <c r="C102" i="1"/>
  <c r="O136" i="1"/>
  <c r="E130" i="1"/>
  <c r="M124" i="1"/>
  <c r="C112" i="1"/>
  <c r="G127" i="1"/>
  <c r="M118" i="1"/>
  <c r="E109" i="1"/>
  <c r="O128" i="1"/>
  <c r="Q126" i="1"/>
  <c r="U129" i="1"/>
  <c r="A67" i="1"/>
  <c r="D11" i="2" s="1"/>
  <c r="G102" i="1"/>
  <c r="Q128" i="1"/>
  <c r="U124" i="1"/>
  <c r="E107" i="1"/>
  <c r="O118" i="1"/>
  <c r="U113" i="1"/>
  <c r="M126" i="1"/>
  <c r="W135" i="1"/>
  <c r="W119" i="1"/>
  <c r="S114" i="1"/>
  <c r="Y133" i="1"/>
  <c r="G133" i="1"/>
  <c r="S102" i="1"/>
  <c r="W114" i="1"/>
  <c r="G115" i="1"/>
  <c r="K111" i="1"/>
  <c r="G129" i="1"/>
  <c r="S109" i="1"/>
  <c r="Y109" i="1"/>
  <c r="E125" i="1"/>
  <c r="U111" i="1"/>
  <c r="O123" i="1"/>
  <c r="K117" i="1"/>
  <c r="W110" i="1"/>
  <c r="O116" i="1"/>
  <c r="C107" i="1"/>
  <c r="Y102" i="1"/>
  <c r="E121" i="1"/>
  <c r="U132" i="1"/>
  <c r="G112" i="1"/>
  <c r="M116" i="1"/>
  <c r="S124" i="1"/>
  <c r="C125" i="1"/>
  <c r="Y106" i="1"/>
  <c r="G122" i="1"/>
  <c r="K125" i="1"/>
  <c r="O127" i="1"/>
  <c r="W118" i="1"/>
  <c r="S132" i="1"/>
  <c r="W113" i="1"/>
  <c r="Y120" i="1"/>
  <c r="U122" i="1"/>
  <c r="E117" i="1"/>
  <c r="C109" i="1"/>
  <c r="G126" i="1"/>
  <c r="C114" i="1"/>
  <c r="S115" i="1"/>
  <c r="G123" i="1"/>
  <c r="Q135" i="1"/>
  <c r="G110" i="1"/>
  <c r="C130" i="1"/>
  <c r="M129" i="1"/>
  <c r="E120" i="1"/>
  <c r="E108" i="1"/>
  <c r="Y112" i="1"/>
  <c r="O132" i="1"/>
  <c r="K122" i="1"/>
  <c r="O107" i="1"/>
  <c r="Q127" i="1"/>
  <c r="Y124" i="1"/>
  <c r="K109" i="1"/>
  <c r="E111" i="1"/>
  <c r="Q113" i="1"/>
  <c r="S135" i="1"/>
  <c r="O129" i="1"/>
  <c r="Y132" i="1"/>
  <c r="O122" i="1"/>
  <c r="E119" i="1"/>
  <c r="Q121" i="1"/>
  <c r="U114" i="1"/>
  <c r="U131" i="1"/>
  <c r="E112" i="1"/>
  <c r="Q110" i="1"/>
  <c r="Z146" i="1"/>
  <c r="Z150" i="1"/>
  <c r="Z151" i="1"/>
  <c r="Z145" i="1"/>
  <c r="Z144" i="1"/>
  <c r="Z152" i="1"/>
  <c r="Z143" i="1"/>
  <c r="Z147" i="1"/>
  <c r="Z153" i="1"/>
  <c r="Z149" i="1"/>
  <c r="U102" i="1"/>
  <c r="W102" i="1"/>
  <c r="K134" i="1"/>
  <c r="S120" i="1"/>
  <c r="E128" i="1"/>
  <c r="M113" i="1"/>
  <c r="O111" i="1"/>
  <c r="M106" i="1"/>
  <c r="W127" i="1"/>
  <c r="G117" i="1"/>
  <c r="E115" i="1"/>
  <c r="U127" i="1"/>
  <c r="O131" i="1"/>
  <c r="C118" i="1"/>
  <c r="M134" i="1"/>
  <c r="I110" i="1"/>
  <c r="Y117" i="1"/>
  <c r="E118" i="1"/>
  <c r="Q125" i="1"/>
  <c r="K123" i="1"/>
  <c r="I114" i="1"/>
  <c r="I115" i="1"/>
  <c r="O135" i="1"/>
  <c r="C113" i="1"/>
  <c r="U126" i="1"/>
  <c r="C121" i="1"/>
  <c r="I134" i="1"/>
  <c r="Y127" i="1"/>
  <c r="K129" i="1"/>
  <c r="Y136" i="1"/>
  <c r="W132" i="1"/>
  <c r="M128" i="1"/>
  <c r="K108" i="1"/>
  <c r="U119" i="1"/>
  <c r="G135" i="1"/>
  <c r="K126" i="1"/>
  <c r="U121" i="1"/>
  <c r="I109" i="1"/>
  <c r="K106" i="1"/>
  <c r="C110" i="1"/>
  <c r="Y111" i="1"/>
  <c r="S118" i="1"/>
  <c r="I133" i="1"/>
  <c r="Y110" i="1"/>
  <c r="E114" i="1"/>
  <c r="O133" i="1"/>
  <c r="I112" i="1"/>
  <c r="G130" i="1"/>
  <c r="Y135" i="1"/>
  <c r="G120" i="1"/>
  <c r="M132" i="1"/>
  <c r="O124" i="1"/>
  <c r="I122" i="1"/>
  <c r="K135" i="1"/>
  <c r="G121" i="1"/>
  <c r="I117" i="1"/>
  <c r="M115" i="1"/>
  <c r="Q131" i="1"/>
  <c r="G106" i="1"/>
  <c r="M114" i="1"/>
  <c r="W126" i="1"/>
  <c r="O121" i="1"/>
  <c r="O120" i="1"/>
  <c r="M121" i="1"/>
  <c r="U130" i="1"/>
  <c r="I107" i="1"/>
  <c r="Y129" i="1"/>
  <c r="W129" i="1"/>
  <c r="Q124" i="1"/>
  <c r="C133" i="1"/>
  <c r="S131" i="1"/>
  <c r="S111" i="1"/>
  <c r="K113" i="1"/>
  <c r="O126" i="1"/>
  <c r="Y123" i="1"/>
  <c r="G131" i="1"/>
  <c r="M135" i="1"/>
  <c r="K124" i="1"/>
  <c r="W131" i="1"/>
  <c r="U117" i="1"/>
  <c r="C128" i="1"/>
  <c r="I106" i="1"/>
  <c r="S110" i="1"/>
  <c r="M110" i="1"/>
  <c r="C115" i="1"/>
  <c r="U125" i="1"/>
  <c r="E129" i="1"/>
  <c r="K136" i="1"/>
  <c r="E113" i="1"/>
  <c r="G128" i="1"/>
  <c r="E102" i="1"/>
  <c r="K102" i="1"/>
  <c r="K115" i="1"/>
  <c r="Q123" i="1"/>
  <c r="O112" i="1"/>
  <c r="O130" i="1"/>
  <c r="Q129" i="1"/>
  <c r="I116" i="1"/>
  <c r="K112" i="1"/>
  <c r="S122" i="1"/>
  <c r="K130" i="1"/>
  <c r="W117" i="1"/>
  <c r="W112" i="1"/>
  <c r="Q122" i="1"/>
  <c r="Y115" i="1"/>
  <c r="C135" i="1"/>
  <c r="G124" i="1"/>
  <c r="M111" i="1"/>
  <c r="W108" i="1"/>
  <c r="S128" i="1"/>
  <c r="K128" i="1"/>
  <c r="S127" i="1"/>
  <c r="O114" i="1"/>
  <c r="Y119" i="1"/>
  <c r="U134" i="1"/>
  <c r="O125" i="1"/>
  <c r="W130" i="1"/>
  <c r="K114" i="1"/>
  <c r="S123" i="1"/>
  <c r="Q120" i="1"/>
  <c r="M109" i="1"/>
  <c r="I123" i="1"/>
  <c r="S116" i="1"/>
  <c r="O119" i="1"/>
  <c r="I118" i="1"/>
  <c r="S133" i="1"/>
  <c r="O134" i="1"/>
  <c r="I130" i="1"/>
  <c r="Q112" i="1"/>
  <c r="C116" i="1"/>
  <c r="U128" i="1"/>
  <c r="M102" i="1"/>
  <c r="E106" i="1"/>
  <c r="S108" i="1"/>
  <c r="S112" i="1"/>
  <c r="Q116" i="1"/>
  <c r="W120" i="1"/>
  <c r="Q136" i="1"/>
  <c r="M117" i="1"/>
  <c r="W125" i="1"/>
  <c r="S119" i="1"/>
  <c r="G134" i="1"/>
  <c r="W128" i="1"/>
  <c r="C136" i="1"/>
  <c r="I111" i="1"/>
  <c r="O108" i="1"/>
  <c r="M123" i="1"/>
  <c r="Q132" i="1"/>
  <c r="W121" i="1"/>
  <c r="Y128" i="1"/>
  <c r="M130" i="1"/>
  <c r="M112" i="1"/>
  <c r="W133" i="1"/>
  <c r="I121" i="1"/>
  <c r="W107" i="1"/>
  <c r="G132" i="1"/>
  <c r="Y107" i="1"/>
  <c r="W124" i="1"/>
  <c r="M122" i="1"/>
  <c r="U109" i="1"/>
  <c r="C120" i="1"/>
  <c r="Y113" i="1"/>
  <c r="W123" i="1"/>
  <c r="Q107" i="1"/>
  <c r="E133" i="1"/>
  <c r="Y130" i="1"/>
  <c r="C122" i="1"/>
  <c r="Q119" i="1"/>
  <c r="I132" i="1"/>
  <c r="Q115" i="1"/>
  <c r="G114" i="1"/>
  <c r="W106" i="1"/>
  <c r="C123" i="1"/>
  <c r="S121" i="1"/>
  <c r="K131" i="1"/>
  <c r="G109" i="1"/>
  <c r="I102" i="1"/>
  <c r="U133" i="1"/>
  <c r="Y118" i="1"/>
  <c r="S130" i="1"/>
  <c r="M127" i="1"/>
  <c r="I119" i="1"/>
  <c r="K120" i="1"/>
  <c r="Q106" i="1"/>
  <c r="I131" i="1"/>
  <c r="U123" i="1"/>
  <c r="U108" i="1"/>
  <c r="M108" i="1"/>
  <c r="W115" i="1"/>
  <c r="Q108" i="1"/>
  <c r="M107" i="1"/>
  <c r="S134" i="1"/>
  <c r="S125" i="1"/>
  <c r="E127" i="1"/>
  <c r="U110" i="1"/>
  <c r="I129" i="1"/>
  <c r="M125" i="1"/>
  <c r="I135" i="1"/>
  <c r="U115" i="1"/>
  <c r="K116" i="1"/>
  <c r="I126" i="1"/>
  <c r="Y125" i="1"/>
  <c r="S126" i="1"/>
  <c r="Y126" i="1"/>
  <c r="W111" i="1"/>
  <c r="C131" i="1"/>
  <c r="U107" i="1"/>
  <c r="Q109" i="1"/>
  <c r="O109" i="1"/>
  <c r="W122" i="1"/>
  <c r="M119" i="1"/>
  <c r="M120" i="1"/>
  <c r="U118" i="1"/>
  <c r="G111" i="1"/>
  <c r="Y131" i="1"/>
  <c r="G119" i="1"/>
  <c r="U106" i="1"/>
  <c r="O102" i="1"/>
  <c r="Q134" i="1"/>
  <c r="S106" i="1"/>
  <c r="C117" i="1"/>
  <c r="E110" i="1"/>
  <c r="Y134" i="1"/>
  <c r="G118" i="1"/>
  <c r="I127" i="1"/>
  <c r="U135" i="1"/>
  <c r="O110" i="1"/>
  <c r="O115" i="1"/>
  <c r="U136" i="1"/>
  <c r="E116" i="1"/>
  <c r="K133" i="1"/>
  <c r="S107" i="1"/>
  <c r="Y121" i="1"/>
  <c r="Y116" i="1"/>
  <c r="I124" i="1"/>
  <c r="C129" i="1"/>
  <c r="G116" i="1"/>
  <c r="C124" i="1"/>
  <c r="Q133" i="1"/>
  <c r="I125" i="1"/>
  <c r="O113" i="1"/>
  <c r="O106" i="1"/>
  <c r="M131" i="1"/>
  <c r="C134" i="1"/>
  <c r="S129" i="1"/>
  <c r="C126" i="1"/>
  <c r="Y122" i="1"/>
  <c r="G136" i="1"/>
  <c r="O117" i="1"/>
  <c r="I128" i="1"/>
  <c r="U112" i="1"/>
  <c r="K119" i="1"/>
  <c r="C119" i="1"/>
  <c r="E132" i="1"/>
  <c r="S113" i="1"/>
  <c r="K107" i="1"/>
  <c r="U120" i="1"/>
  <c r="K127" i="1"/>
  <c r="C127" i="1"/>
  <c r="G113" i="1"/>
  <c r="U116" i="1"/>
  <c r="K132" i="1"/>
  <c r="C141" i="1"/>
  <c r="Q102" i="1"/>
  <c r="M3" i="2" l="1"/>
  <c r="L3" i="2"/>
  <c r="H3" i="2"/>
  <c r="I3" i="2"/>
  <c r="O3" i="2"/>
  <c r="P3" i="2"/>
  <c r="D3" i="2"/>
  <c r="G3" i="2"/>
  <c r="E3" i="2"/>
  <c r="K3" i="2"/>
  <c r="Q3" i="2"/>
  <c r="E11" i="2"/>
  <c r="H11" i="2"/>
  <c r="L11" i="2"/>
  <c r="I19" i="2"/>
  <c r="C3" i="2"/>
  <c r="I11" i="2"/>
  <c r="O11" i="2"/>
  <c r="E19" i="2"/>
  <c r="C11" i="2"/>
  <c r="M11" i="2"/>
  <c r="Q11" i="2"/>
  <c r="Q15" i="2" s="1"/>
  <c r="O154" i="1"/>
  <c r="C13" i="2"/>
  <c r="L14" i="2"/>
  <c r="I15" i="2"/>
  <c r="P13" i="2"/>
  <c r="W168" i="1"/>
  <c r="D14" i="2"/>
  <c r="D15" i="2"/>
  <c r="D13" i="2"/>
  <c r="D12" i="2"/>
  <c r="D16" i="2"/>
  <c r="C7" i="2"/>
  <c r="C6" i="2"/>
  <c r="C4" i="2"/>
  <c r="C5" i="2"/>
  <c r="C8" i="2"/>
  <c r="C168" i="1"/>
  <c r="Q165" i="1"/>
  <c r="Q171" i="1"/>
  <c r="K149" i="1"/>
  <c r="K157" i="1"/>
  <c r="U150" i="1"/>
  <c r="Q154" i="1"/>
  <c r="E149" i="1"/>
  <c r="W149" i="1"/>
  <c r="C152" i="1"/>
  <c r="S164" i="1"/>
  <c r="O143" i="1"/>
  <c r="O166" i="1"/>
  <c r="O169" i="1"/>
  <c r="K151" i="1"/>
  <c r="O167" i="1"/>
  <c r="Y160" i="1"/>
  <c r="K164" i="1"/>
  <c r="Y152" i="1"/>
  <c r="U142" i="1"/>
  <c r="C148" i="1"/>
  <c r="I156" i="1"/>
  <c r="U149" i="1"/>
  <c r="O153" i="1"/>
  <c r="Y170" i="1"/>
  <c r="I148" i="1"/>
  <c r="M161" i="1"/>
  <c r="C137" i="1"/>
  <c r="W153" i="1"/>
  <c r="G141" i="1"/>
  <c r="K158" i="1"/>
  <c r="Q156" i="1"/>
  <c r="S160" i="1"/>
  <c r="I146" i="1"/>
  <c r="Y156" i="1"/>
  <c r="I143" i="1"/>
  <c r="E158" i="1"/>
  <c r="I149" i="1"/>
  <c r="E145" i="1"/>
  <c r="Q141" i="1"/>
  <c r="I152" i="1"/>
  <c r="I147" i="1"/>
  <c r="O145" i="1"/>
  <c r="C156" i="1"/>
  <c r="I170" i="1"/>
  <c r="M152" i="1"/>
  <c r="Q153" i="1"/>
  <c r="M147" i="1"/>
  <c r="Y167" i="1"/>
  <c r="K146" i="1"/>
  <c r="G170" i="1"/>
  <c r="O171" i="1"/>
  <c r="W155" i="1"/>
  <c r="U146" i="1"/>
  <c r="Y158" i="1"/>
  <c r="S141" i="1"/>
  <c r="O148" i="1"/>
  <c r="G158" i="1"/>
  <c r="U163" i="1"/>
  <c r="G156" i="1"/>
  <c r="U144" i="1"/>
  <c r="C167" i="1"/>
  <c r="E161" i="1"/>
  <c r="M141" i="1"/>
  <c r="K143" i="1"/>
  <c r="O149" i="1"/>
  <c r="I161" i="1"/>
  <c r="Y143" i="1"/>
  <c r="E141" i="1"/>
  <c r="E148" i="1"/>
  <c r="M170" i="1"/>
  <c r="C159" i="1"/>
  <c r="M165" i="1"/>
  <c r="G154" i="1"/>
  <c r="I168" i="1"/>
  <c r="C169" i="1"/>
  <c r="E153" i="1"/>
  <c r="Q152" i="1"/>
  <c r="S169" i="1"/>
  <c r="S148" i="1"/>
  <c r="U166" i="1"/>
  <c r="Q143" i="1"/>
  <c r="G149" i="1"/>
  <c r="U170" i="1"/>
  <c r="Q169" i="1"/>
  <c r="Y165" i="1"/>
  <c r="Y146" i="1"/>
  <c r="U160" i="1"/>
  <c r="K153" i="1"/>
  <c r="G150" i="1"/>
  <c r="K166" i="1"/>
  <c r="E143" i="1"/>
  <c r="K163" i="1"/>
  <c r="I154" i="1"/>
  <c r="S152" i="1"/>
  <c r="Q150" i="1"/>
  <c r="C146" i="1"/>
  <c r="G160" i="1"/>
  <c r="U148" i="1"/>
  <c r="W157" i="1"/>
  <c r="C165" i="1"/>
  <c r="Q159" i="1"/>
  <c r="W152" i="1"/>
  <c r="I142" i="1"/>
  <c r="I158" i="1"/>
  <c r="S147" i="1"/>
  <c r="G163" i="1"/>
  <c r="S168" i="1"/>
  <c r="W163" i="1"/>
  <c r="S137" i="1"/>
  <c r="W137" i="1"/>
  <c r="E137" i="1"/>
  <c r="Q137" i="1"/>
  <c r="M158" i="1"/>
  <c r="G159" i="1"/>
  <c r="Y141" i="1"/>
  <c r="C157" i="1"/>
  <c r="O170" i="1"/>
  <c r="U151" i="1"/>
  <c r="S157" i="1"/>
  <c r="C161" i="1"/>
  <c r="Y163" i="1"/>
  <c r="S156" i="1"/>
  <c r="W148" i="1"/>
  <c r="U145" i="1"/>
  <c r="U143" i="1"/>
  <c r="S166" i="1"/>
  <c r="G157" i="1"/>
  <c r="K161" i="1"/>
  <c r="M169" i="1"/>
  <c r="K141" i="1"/>
  <c r="Y155" i="1"/>
  <c r="G165" i="1"/>
  <c r="K169" i="1"/>
  <c r="O151" i="1"/>
  <c r="M145" i="1"/>
  <c r="Q155" i="1"/>
  <c r="S143" i="1"/>
  <c r="O141" i="1"/>
  <c r="K137" i="1"/>
  <c r="Y137" i="1"/>
  <c r="S159" i="1"/>
  <c r="Y168" i="1"/>
  <c r="W164" i="1"/>
  <c r="I155" i="1"/>
  <c r="Q162" i="1"/>
  <c r="W159" i="1"/>
  <c r="I153" i="1"/>
  <c r="M159" i="1"/>
  <c r="E164" i="1"/>
  <c r="W143" i="1"/>
  <c r="O144" i="1"/>
  <c r="A102" i="1"/>
  <c r="K19" i="2" s="1"/>
  <c r="E144" i="1"/>
  <c r="Y159" i="1"/>
  <c r="W146" i="1"/>
  <c r="C151" i="1"/>
  <c r="G168" i="1"/>
  <c r="E166" i="1"/>
  <c r="C142" i="1"/>
  <c r="O158" i="1"/>
  <c r="E146" i="1"/>
  <c r="E157" i="1"/>
  <c r="E150" i="1"/>
  <c r="M148" i="1"/>
  <c r="E165" i="1"/>
  <c r="M166" i="1"/>
  <c r="W151" i="1"/>
  <c r="W144" i="1"/>
  <c r="S170" i="1"/>
  <c r="O163" i="1"/>
  <c r="M163" i="1"/>
  <c r="G155" i="1"/>
  <c r="U164" i="1"/>
  <c r="I163" i="1"/>
  <c r="Y145" i="1"/>
  <c r="S158" i="1"/>
  <c r="U169" i="1"/>
  <c r="E163" i="1"/>
  <c r="S161" i="1"/>
  <c r="M154" i="1"/>
  <c r="C170" i="1"/>
  <c r="O160" i="1"/>
  <c r="K162" i="1"/>
  <c r="M144" i="1"/>
  <c r="Q147" i="1"/>
  <c r="O150" i="1"/>
  <c r="Q158" i="1"/>
  <c r="C154" i="1"/>
  <c r="U156" i="1"/>
  <c r="Q163" i="1"/>
  <c r="Y153" i="1"/>
  <c r="S165" i="1"/>
  <c r="M146" i="1"/>
  <c r="S162" i="1"/>
  <c r="O156" i="1"/>
  <c r="M150" i="1"/>
  <c r="I157" i="1"/>
  <c r="M156" i="1"/>
  <c r="M151" i="1"/>
  <c r="K159" i="1"/>
  <c r="G166" i="1"/>
  <c r="Q170" i="1"/>
  <c r="C143" i="1"/>
  <c r="Y166" i="1"/>
  <c r="I141" i="1"/>
  <c r="G147" i="1"/>
  <c r="K145" i="1"/>
  <c r="G153" i="1"/>
  <c r="U153" i="1"/>
  <c r="Q167" i="1"/>
  <c r="E162" i="1"/>
  <c r="K160" i="1"/>
  <c r="U165" i="1"/>
  <c r="W142" i="1"/>
  <c r="Q148" i="1"/>
  <c r="O142" i="1"/>
  <c r="W160" i="1"/>
  <c r="K168" i="1"/>
  <c r="E168" i="1"/>
  <c r="W162" i="1"/>
  <c r="W165" i="1"/>
  <c r="E156" i="1"/>
  <c r="Q149" i="1"/>
  <c r="Y171" i="1"/>
  <c r="E142" i="1"/>
  <c r="I166" i="1"/>
  <c r="Y169" i="1"/>
  <c r="M168" i="1"/>
  <c r="C153" i="1"/>
  <c r="O155" i="1"/>
  <c r="Y148" i="1"/>
  <c r="O162" i="1"/>
  <c r="Q160" i="1"/>
  <c r="Y161" i="1"/>
  <c r="M137" i="1"/>
  <c r="Q146" i="1"/>
  <c r="C149" i="1"/>
  <c r="G164" i="1"/>
  <c r="C147" i="1"/>
  <c r="K155" i="1"/>
  <c r="S150" i="1"/>
  <c r="W169" i="1"/>
  <c r="C166" i="1"/>
  <c r="U152" i="1"/>
  <c r="Y164" i="1"/>
  <c r="K154" i="1"/>
  <c r="C144" i="1"/>
  <c r="E159" i="1"/>
  <c r="S142" i="1"/>
  <c r="K150" i="1"/>
  <c r="S144" i="1"/>
  <c r="M164" i="1"/>
  <c r="I150" i="1"/>
  <c r="Q157" i="1"/>
  <c r="W156" i="1"/>
  <c r="W147" i="1"/>
  <c r="M143" i="1"/>
  <c r="S151" i="1"/>
  <c r="G142" i="1"/>
  <c r="M160" i="1"/>
  <c r="Q168" i="1"/>
  <c r="W166" i="1"/>
  <c r="U171" i="1"/>
  <c r="W141" i="1"/>
  <c r="G152" i="1"/>
  <c r="Y151" i="1"/>
  <c r="M162" i="1"/>
  <c r="O164" i="1"/>
  <c r="W145" i="1"/>
  <c r="C158" i="1"/>
  <c r="K152" i="1"/>
  <c r="E147" i="1"/>
  <c r="G162" i="1"/>
  <c r="K148" i="1"/>
  <c r="O165" i="1"/>
  <c r="M142" i="1"/>
  <c r="G161" i="1"/>
  <c r="U161" i="1"/>
  <c r="S145" i="1"/>
  <c r="G143" i="1"/>
  <c r="Q142" i="1"/>
  <c r="Y154" i="1"/>
  <c r="S167" i="1"/>
  <c r="E151" i="1"/>
  <c r="O137" i="1"/>
  <c r="G137" i="1"/>
  <c r="I165" i="1"/>
  <c r="Y144" i="1"/>
  <c r="I160" i="1"/>
  <c r="C163" i="1"/>
  <c r="G144" i="1"/>
  <c r="S146" i="1"/>
  <c r="O147" i="1"/>
  <c r="M149" i="1"/>
  <c r="I151" i="1"/>
  <c r="C162" i="1"/>
  <c r="M157" i="1"/>
  <c r="Y157" i="1"/>
  <c r="O159" i="1"/>
  <c r="K144" i="1"/>
  <c r="O146" i="1"/>
  <c r="G169" i="1"/>
  <c r="U162" i="1"/>
  <c r="G171" i="1"/>
  <c r="S163" i="1"/>
  <c r="Y150" i="1"/>
  <c r="Q161" i="1"/>
  <c r="C150" i="1"/>
  <c r="G146" i="1"/>
  <c r="M167" i="1"/>
  <c r="E160" i="1"/>
  <c r="Y147" i="1"/>
  <c r="G145" i="1"/>
  <c r="Y149" i="1"/>
  <c r="U157" i="1"/>
  <c r="O168" i="1"/>
  <c r="K147" i="1"/>
  <c r="U167" i="1"/>
  <c r="E167" i="1"/>
  <c r="U159" i="1"/>
  <c r="C145" i="1"/>
  <c r="S149" i="1"/>
  <c r="K171" i="1"/>
  <c r="I159" i="1"/>
  <c r="E154" i="1"/>
  <c r="S154" i="1"/>
  <c r="W150" i="1"/>
  <c r="Q151" i="1"/>
  <c r="U158" i="1"/>
  <c r="U168" i="1"/>
  <c r="O152" i="1"/>
  <c r="I167" i="1"/>
  <c r="Y142" i="1"/>
  <c r="G167" i="1"/>
  <c r="Q144" i="1"/>
  <c r="W170" i="1"/>
  <c r="C164" i="1"/>
  <c r="I144" i="1"/>
  <c r="W167" i="1"/>
  <c r="S153" i="1"/>
  <c r="I145" i="1"/>
  <c r="Q164" i="1"/>
  <c r="S155" i="1"/>
  <c r="K165" i="1"/>
  <c r="K167" i="1"/>
  <c r="K142" i="1"/>
  <c r="G148" i="1"/>
  <c r="C155" i="1"/>
  <c r="Q166" i="1"/>
  <c r="E152" i="1"/>
  <c r="W154" i="1"/>
  <c r="U154" i="1"/>
  <c r="Q145" i="1"/>
  <c r="I164" i="1"/>
  <c r="Y162" i="1"/>
  <c r="M155" i="1"/>
  <c r="I169" i="1"/>
  <c r="O157" i="1"/>
  <c r="G151" i="1"/>
  <c r="I162" i="1"/>
  <c r="M153" i="1"/>
  <c r="C160" i="1"/>
  <c r="O161" i="1"/>
  <c r="U147" i="1"/>
  <c r="K170" i="1"/>
  <c r="E155" i="1"/>
  <c r="C171" i="1"/>
  <c r="W158" i="1"/>
  <c r="K156" i="1"/>
  <c r="U155" i="1"/>
  <c r="W161" i="1"/>
  <c r="U141" i="1"/>
  <c r="U137" i="1"/>
  <c r="I137" i="1"/>
  <c r="M19" i="2" l="1"/>
  <c r="L19" i="2"/>
  <c r="O19" i="2"/>
  <c r="P27" i="2"/>
  <c r="P19" i="2"/>
  <c r="Q19" i="2"/>
  <c r="C19" i="2"/>
  <c r="C23" i="2" s="1"/>
  <c r="G19" i="2"/>
  <c r="I27" i="2"/>
  <c r="D19" i="2"/>
  <c r="D20" i="2" s="1"/>
  <c r="H19" i="2"/>
  <c r="C15" i="2"/>
  <c r="C14" i="2"/>
  <c r="L16" i="2"/>
  <c r="L15" i="2"/>
  <c r="C16" i="2"/>
  <c r="L13" i="2"/>
  <c r="C12" i="2"/>
  <c r="Q14" i="2"/>
  <c r="O20" i="2"/>
  <c r="L12" i="2"/>
  <c r="Q12" i="2"/>
  <c r="F3" i="2"/>
  <c r="I12" i="2"/>
  <c r="P12" i="2"/>
  <c r="I13" i="2"/>
  <c r="P14" i="2"/>
  <c r="G23" i="2"/>
  <c r="I16" i="2"/>
  <c r="P15" i="2"/>
  <c r="Q13" i="2"/>
  <c r="P16" i="2"/>
  <c r="I14" i="2"/>
  <c r="Q16" i="2"/>
  <c r="E22" i="2"/>
  <c r="I20" i="2"/>
  <c r="M22" i="2"/>
  <c r="K22" i="2"/>
  <c r="H22" i="2"/>
  <c r="D21" i="2"/>
  <c r="K16" i="2"/>
  <c r="K12" i="2"/>
  <c r="K13" i="2"/>
  <c r="K15" i="2"/>
  <c r="K14" i="2"/>
  <c r="N11" i="2"/>
  <c r="L8" i="2"/>
  <c r="L5" i="2"/>
  <c r="L4" i="2"/>
  <c r="L7" i="2"/>
  <c r="L6" i="2"/>
  <c r="D5" i="2"/>
  <c r="D7" i="2"/>
  <c r="D6" i="2"/>
  <c r="D8" i="2"/>
  <c r="D4" i="2"/>
  <c r="G14" i="2"/>
  <c r="G15" i="2"/>
  <c r="G16" i="2"/>
  <c r="G12" i="2"/>
  <c r="J11" i="2"/>
  <c r="G13" i="2"/>
  <c r="R3" i="2"/>
  <c r="O6" i="2"/>
  <c r="O5" i="2"/>
  <c r="O8" i="2"/>
  <c r="O4" i="2"/>
  <c r="O7" i="2"/>
  <c r="M5" i="2"/>
  <c r="M8" i="2"/>
  <c r="M7" i="2"/>
  <c r="M4" i="2"/>
  <c r="M6" i="2"/>
  <c r="I6" i="2"/>
  <c r="I7" i="2"/>
  <c r="I5" i="2"/>
  <c r="I8" i="2"/>
  <c r="I4" i="2"/>
  <c r="G7" i="2"/>
  <c r="G5" i="2"/>
  <c r="G8" i="2"/>
  <c r="G4" i="2"/>
  <c r="J3" i="2"/>
  <c r="G6" i="2"/>
  <c r="K5" i="2"/>
  <c r="K6" i="2"/>
  <c r="N3" i="2"/>
  <c r="K8" i="2"/>
  <c r="K4" i="2"/>
  <c r="K7" i="2"/>
  <c r="O15" i="2"/>
  <c r="O16" i="2"/>
  <c r="O13" i="2"/>
  <c r="O14" i="2"/>
  <c r="O12" i="2"/>
  <c r="R11" i="2"/>
  <c r="E7" i="2"/>
  <c r="E8" i="2"/>
  <c r="E6" i="2"/>
  <c r="E5" i="2"/>
  <c r="E4" i="2"/>
  <c r="E16" i="2"/>
  <c r="E15" i="2"/>
  <c r="E14" i="2"/>
  <c r="E13" i="2"/>
  <c r="F13" i="2" s="1"/>
  <c r="E12" i="2"/>
  <c r="H16" i="2"/>
  <c r="H12" i="2"/>
  <c r="H13" i="2"/>
  <c r="H14" i="2"/>
  <c r="H15" i="2"/>
  <c r="Q6" i="2"/>
  <c r="Q8" i="2"/>
  <c r="Q5" i="2"/>
  <c r="Q4" i="2"/>
  <c r="Q7" i="2"/>
  <c r="M16" i="2"/>
  <c r="M13" i="2"/>
  <c r="M12" i="2"/>
  <c r="M14" i="2"/>
  <c r="M15" i="2"/>
  <c r="H5" i="2"/>
  <c r="H7" i="2"/>
  <c r="H6" i="2"/>
  <c r="H8" i="2"/>
  <c r="H4" i="2"/>
  <c r="P6" i="2"/>
  <c r="P5" i="2"/>
  <c r="P8" i="2"/>
  <c r="P4" i="2"/>
  <c r="P7" i="2"/>
  <c r="F11" i="2"/>
  <c r="C172" i="1"/>
  <c r="G172" i="1"/>
  <c r="A137" i="1"/>
  <c r="G27" i="2" s="1"/>
  <c r="Q172" i="1"/>
  <c r="W172" i="1"/>
  <c r="U172" i="1"/>
  <c r="I172" i="1"/>
  <c r="M172" i="1"/>
  <c r="S172" i="1"/>
  <c r="O172" i="1"/>
  <c r="K172" i="1"/>
  <c r="E172" i="1"/>
  <c r="Y172" i="1"/>
  <c r="D22" i="2" l="1"/>
  <c r="D23" i="2"/>
  <c r="C27" i="2"/>
  <c r="L27" i="2"/>
  <c r="E27" i="2"/>
  <c r="M27" i="2"/>
  <c r="D24" i="2"/>
  <c r="D27" i="2"/>
  <c r="Q27" i="2"/>
  <c r="K27" i="2"/>
  <c r="H27" i="2"/>
  <c r="O27" i="2"/>
  <c r="F14" i="2"/>
  <c r="F15" i="2"/>
  <c r="K23" i="2"/>
  <c r="K21" i="2"/>
  <c r="K24" i="2"/>
  <c r="F16" i="2"/>
  <c r="F12" i="2"/>
  <c r="K20" i="2"/>
  <c r="O21" i="2"/>
  <c r="O22" i="2"/>
  <c r="O23" i="2"/>
  <c r="O24" i="2"/>
  <c r="M20" i="2"/>
  <c r="H24" i="2"/>
  <c r="R12" i="2"/>
  <c r="R13" i="2"/>
  <c r="R14" i="2"/>
  <c r="J14" i="2"/>
  <c r="E24" i="2"/>
  <c r="G24" i="2"/>
  <c r="N12" i="2"/>
  <c r="F8" i="2"/>
  <c r="R15" i="2"/>
  <c r="G22" i="2"/>
  <c r="M23" i="2"/>
  <c r="G21" i="2"/>
  <c r="C24" i="2"/>
  <c r="G20" i="2"/>
  <c r="J16" i="2"/>
  <c r="C22" i="2"/>
  <c r="F22" i="2" s="1"/>
  <c r="E21" i="2"/>
  <c r="R19" i="2"/>
  <c r="J15" i="2"/>
  <c r="I22" i="2"/>
  <c r="H20" i="2"/>
  <c r="I24" i="2"/>
  <c r="R16" i="2"/>
  <c r="E20" i="2"/>
  <c r="C21" i="2"/>
  <c r="F21" i="2" s="1"/>
  <c r="E23" i="2"/>
  <c r="F23" i="2" s="1"/>
  <c r="R8" i="2"/>
  <c r="M24" i="2"/>
  <c r="F5" i="2"/>
  <c r="I23" i="2"/>
  <c r="J19" i="2"/>
  <c r="M21" i="2"/>
  <c r="N6" i="2"/>
  <c r="N13" i="2"/>
  <c r="C20" i="2"/>
  <c r="J8" i="2"/>
  <c r="N7" i="2"/>
  <c r="H21" i="2"/>
  <c r="N19" i="2"/>
  <c r="N4" i="2"/>
  <c r="F4" i="2"/>
  <c r="F7" i="2"/>
  <c r="J5" i="2"/>
  <c r="H23" i="2"/>
  <c r="I21" i="2"/>
  <c r="N8" i="2"/>
  <c r="F19" i="2"/>
  <c r="R7" i="2"/>
  <c r="J12" i="2"/>
  <c r="I31" i="2"/>
  <c r="I32" i="2"/>
  <c r="I28" i="2"/>
  <c r="I29" i="2"/>
  <c r="I30" i="2"/>
  <c r="J7" i="2"/>
  <c r="R5" i="2"/>
  <c r="R6" i="2"/>
  <c r="P22" i="2"/>
  <c r="P23" i="2"/>
  <c r="P21" i="2"/>
  <c r="P24" i="2"/>
  <c r="P20" i="2"/>
  <c r="R4" i="2"/>
  <c r="J6" i="2"/>
  <c r="F6" i="2"/>
  <c r="S11" i="2"/>
  <c r="Q23" i="2"/>
  <c r="Q22" i="2"/>
  <c r="Q24" i="2"/>
  <c r="Q20" i="2"/>
  <c r="Q21" i="2"/>
  <c r="N5" i="2"/>
  <c r="S3" i="2"/>
  <c r="J13" i="2"/>
  <c r="N14" i="2"/>
  <c r="L23" i="2"/>
  <c r="L24" i="2"/>
  <c r="L20" i="2"/>
  <c r="L21" i="2"/>
  <c r="L22" i="2"/>
  <c r="N22" i="2" s="1"/>
  <c r="N16" i="2"/>
  <c r="J4" i="2"/>
  <c r="N15" i="2"/>
  <c r="A172" i="1"/>
  <c r="Q35" i="2" s="1"/>
  <c r="K35" i="2" l="1"/>
  <c r="P35" i="2"/>
  <c r="I35" i="2"/>
  <c r="M35" i="2"/>
  <c r="D35" i="2"/>
  <c r="E35" i="2"/>
  <c r="G35" i="2"/>
  <c r="C35" i="2"/>
  <c r="C36" i="2" s="1"/>
  <c r="O35" i="2"/>
  <c r="H35" i="2"/>
  <c r="L35" i="2"/>
  <c r="F24" i="2"/>
  <c r="N20" i="2"/>
  <c r="J24" i="2"/>
  <c r="J22" i="2"/>
  <c r="N24" i="2"/>
  <c r="N21" i="2"/>
  <c r="S12" i="2"/>
  <c r="F20" i="2"/>
  <c r="S14" i="2"/>
  <c r="S19" i="2"/>
  <c r="S15" i="2"/>
  <c r="J20" i="2"/>
  <c r="N23" i="2"/>
  <c r="R24" i="2"/>
  <c r="J23" i="2"/>
  <c r="S16" i="2"/>
  <c r="S13" i="2"/>
  <c r="S8" i="2"/>
  <c r="R21" i="2"/>
  <c r="M40" i="2"/>
  <c r="G39" i="2"/>
  <c r="H40" i="2"/>
  <c r="L38" i="2"/>
  <c r="S5" i="2"/>
  <c r="R22" i="2"/>
  <c r="S4" i="2"/>
  <c r="K40" i="2"/>
  <c r="D39" i="2"/>
  <c r="P36" i="2"/>
  <c r="R23" i="2"/>
  <c r="J21" i="2"/>
  <c r="O38" i="2"/>
  <c r="I40" i="2"/>
  <c r="S7" i="2"/>
  <c r="E38" i="2"/>
  <c r="E40" i="2"/>
  <c r="E39" i="2"/>
  <c r="E37" i="2"/>
  <c r="E36" i="2"/>
  <c r="L31" i="2"/>
  <c r="L32" i="2"/>
  <c r="L28" i="2"/>
  <c r="L29" i="2"/>
  <c r="L30" i="2"/>
  <c r="P31" i="2"/>
  <c r="P32" i="2"/>
  <c r="P29" i="2"/>
  <c r="P28" i="2"/>
  <c r="P30" i="2"/>
  <c r="K32" i="2"/>
  <c r="K29" i="2"/>
  <c r="K31" i="2"/>
  <c r="K30" i="2"/>
  <c r="N27" i="2"/>
  <c r="K28" i="2"/>
  <c r="H31" i="2"/>
  <c r="H32" i="2"/>
  <c r="H28" i="2"/>
  <c r="H29" i="2"/>
  <c r="H30" i="2"/>
  <c r="O28" i="2"/>
  <c r="O29" i="2"/>
  <c r="O30" i="2"/>
  <c r="O31" i="2"/>
  <c r="O32" i="2"/>
  <c r="R27" i="2"/>
  <c r="M30" i="2"/>
  <c r="M32" i="2"/>
  <c r="M31" i="2"/>
  <c r="M29" i="2"/>
  <c r="M28" i="2"/>
  <c r="R20" i="2"/>
  <c r="S6" i="2"/>
  <c r="D29" i="2"/>
  <c r="D30" i="2"/>
  <c r="D31" i="2"/>
  <c r="D32" i="2"/>
  <c r="D28" i="2"/>
  <c r="C32" i="2"/>
  <c r="C29" i="2"/>
  <c r="C30" i="2"/>
  <c r="F27" i="2"/>
  <c r="C28" i="2"/>
  <c r="C31" i="2"/>
  <c r="G28" i="2"/>
  <c r="G30" i="2"/>
  <c r="G31" i="2"/>
  <c r="G29" i="2"/>
  <c r="J27" i="2"/>
  <c r="G32" i="2"/>
  <c r="E30" i="2"/>
  <c r="E31" i="2"/>
  <c r="E32" i="2"/>
  <c r="E29" i="2"/>
  <c r="E28" i="2"/>
  <c r="Q31" i="2"/>
  <c r="Q32" i="2"/>
  <c r="Q29" i="2"/>
  <c r="Q28" i="2"/>
  <c r="Q30" i="2"/>
  <c r="M36" i="2" l="1"/>
  <c r="S24" i="2"/>
  <c r="M37" i="2"/>
  <c r="M38" i="2"/>
  <c r="D37" i="2"/>
  <c r="S22" i="2"/>
  <c r="D40" i="2"/>
  <c r="H37" i="2"/>
  <c r="H39" i="2"/>
  <c r="P38" i="2"/>
  <c r="L40" i="2"/>
  <c r="N40" i="2" s="1"/>
  <c r="N30" i="2"/>
  <c r="L37" i="2"/>
  <c r="O39" i="2"/>
  <c r="D36" i="2"/>
  <c r="F36" i="2" s="1"/>
  <c r="L36" i="2"/>
  <c r="L39" i="2"/>
  <c r="S21" i="2"/>
  <c r="J29" i="2"/>
  <c r="J28" i="2"/>
  <c r="S23" i="2"/>
  <c r="H38" i="2"/>
  <c r="K39" i="2"/>
  <c r="S20" i="2"/>
  <c r="H36" i="2"/>
  <c r="C40" i="2"/>
  <c r="C38" i="2"/>
  <c r="I39" i="2"/>
  <c r="G40" i="2"/>
  <c r="J40" i="2" s="1"/>
  <c r="J31" i="2"/>
  <c r="O36" i="2"/>
  <c r="J35" i="2"/>
  <c r="D38" i="2"/>
  <c r="N29" i="2"/>
  <c r="I37" i="2"/>
  <c r="O37" i="2"/>
  <c r="P37" i="2"/>
  <c r="G38" i="2"/>
  <c r="K37" i="2"/>
  <c r="P39" i="2"/>
  <c r="G36" i="2"/>
  <c r="I36" i="2"/>
  <c r="K38" i="2"/>
  <c r="P40" i="2"/>
  <c r="C37" i="2"/>
  <c r="I38" i="2"/>
  <c r="K36" i="2"/>
  <c r="F35" i="2"/>
  <c r="M39" i="2"/>
  <c r="O40" i="2"/>
  <c r="N35" i="2"/>
  <c r="G37" i="2"/>
  <c r="C39" i="2"/>
  <c r="F39" i="2" s="1"/>
  <c r="F30" i="2"/>
  <c r="F32" i="2"/>
  <c r="F29" i="2"/>
  <c r="Q40" i="2"/>
  <c r="Q39" i="2"/>
  <c r="Q36" i="2"/>
  <c r="Q38" i="2"/>
  <c r="Q37" i="2"/>
  <c r="F31" i="2"/>
  <c r="R32" i="2"/>
  <c r="F28" i="2"/>
  <c r="R31" i="2"/>
  <c r="R35" i="2"/>
  <c r="R30" i="2"/>
  <c r="J32" i="2"/>
  <c r="S27" i="2"/>
  <c r="N28" i="2"/>
  <c r="J30" i="2"/>
  <c r="R29" i="2"/>
  <c r="R28" i="2"/>
  <c r="N31" i="2"/>
  <c r="N32" i="2"/>
  <c r="F40" i="2" l="1"/>
  <c r="F38" i="2"/>
  <c r="N36" i="2"/>
  <c r="N38" i="2"/>
  <c r="J39" i="2"/>
  <c r="N37" i="2"/>
  <c r="F37" i="2"/>
  <c r="R39" i="2"/>
  <c r="R38" i="2"/>
  <c r="S35" i="2"/>
  <c r="N39" i="2"/>
  <c r="S30" i="2"/>
  <c r="J37" i="2"/>
  <c r="R40" i="2"/>
  <c r="J36" i="2"/>
  <c r="J38" i="2"/>
  <c r="R36" i="2"/>
  <c r="S32" i="2"/>
  <c r="R37" i="2"/>
  <c r="S31" i="2"/>
  <c r="S29" i="2"/>
  <c r="S28" i="2"/>
  <c r="S40" i="2" l="1"/>
  <c r="S39" i="2"/>
  <c r="S38" i="2"/>
  <c r="S37" i="2"/>
  <c r="S36" i="2"/>
</calcChain>
</file>

<file path=xl/sharedStrings.xml><?xml version="1.0" encoding="utf-8"?>
<sst xmlns="http://schemas.openxmlformats.org/spreadsheetml/2006/main" count="221" uniqueCount="39">
  <si>
    <t>Nytårsdag</t>
  </si>
  <si>
    <t>Skærtorsdag</t>
  </si>
  <si>
    <t>Langfredag</t>
  </si>
  <si>
    <t>Påskedag</t>
  </si>
  <si>
    <t>2. Påskedag</t>
  </si>
  <si>
    <t>Store Bededag</t>
  </si>
  <si>
    <t>Kristi Himmelfarts</t>
  </si>
  <si>
    <t>DTU Lukkedag</t>
  </si>
  <si>
    <t>2. Pinsedag</t>
  </si>
  <si>
    <t>Grundlovsdag</t>
  </si>
  <si>
    <t>Juleaften</t>
  </si>
  <si>
    <t>Juledag</t>
  </si>
  <si>
    <t>2. Juledag</t>
  </si>
  <si>
    <t>Nytårsaften</t>
  </si>
  <si>
    <t>Forventet fridag</t>
  </si>
  <si>
    <t>37 t/uge</t>
  </si>
  <si>
    <t>35 t/uge</t>
  </si>
  <si>
    <t>32 t/uge</t>
  </si>
  <si>
    <t>30 t/uge</t>
  </si>
  <si>
    <t>25 t/uge</t>
  </si>
  <si>
    <t>Halv tid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</si>
  <si>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</si>
  <si>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</si>
  <si>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</si>
  <si>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</si>
  <si>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</si>
  <si>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</si>
  <si>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</si>
  <si>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</si>
  <si>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</si>
  <si>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</si>
  <si>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</si>
  <si>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</si>
  <si>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Q1</t>
  </si>
  <si>
    <t>Q2</t>
  </si>
  <si>
    <t>Q3</t>
  </si>
  <si>
    <t>Q4</t>
  </si>
  <si>
    <t>Total</t>
  </si>
  <si>
    <t>Normtid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</si>
</sst>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164" fontId="0" fillId="2" borderId="8" xfId="0" applyNumberFormat="1" applyFill="1" applyBorder="1"/>
    <xf numFmtId="164" fontId="0" fillId="2" borderId="15" xfId="0" applyNumberFormat="1" applyFill="1" applyBorder="1"/>
    <xf numFmtId="164" fontId="0" fillId="2" borderId="9" xfId="0" applyNumberFormat="1" applyFill="1" applyBorder="1"/>
    <xf numFmtId="164" fontId="1" fillId="2" borderId="3" xfId="0" applyNumberFormat="1" applyFont="1" applyFill="1" applyBorder="1"/>
    <xf numFmtId="164" fontId="0" fillId="2" borderId="10" xfId="0" applyNumberFormat="1" applyFill="1" applyBorder="1"/>
    <xf numFmtId="164" fontId="0" fillId="2" borderId="1" xfId="0" applyNumberFormat="1" applyFill="1" applyBorder="1"/>
    <xf numFmtId="164" fontId="0" fillId="2" borderId="11" xfId="0" applyNumberFormat="1" applyFill="1" applyBorder="1"/>
    <xf numFmtId="164" fontId="1" fillId="2" borderId="4" xfId="0" applyNumberFormat="1" applyFont="1" applyFill="1" applyBorder="1"/>
    <xf numFmtId="0" fontId="1" fillId="2" borderId="5" xfId="0" applyFont="1" applyFill="1" applyBorder="1" applyAlignment="1">
      <alignment horizontal="left"/>
    </xf>
    <xf numFmtId="164" fontId="0" fillId="2" borderId="12" xfId="0" applyNumberFormat="1" applyFill="1" applyBorder="1"/>
    <xf numFmtId="164" fontId="0" fillId="2" borderId="16" xfId="0" applyNumberFormat="1" applyFill="1" applyBorder="1"/>
    <xf numFmtId="164" fontId="0" fillId="2" borderId="13" xfId="0" applyNumberFormat="1" applyFill="1" applyBorder="1"/>
    <xf numFmtId="164" fontId="1" fillId="2" borderId="5" xfId="0" applyNumberFormat="1" applyFont="1" applyFill="1" applyBorder="1"/>
    <xf numFmtId="0" fontId="1" fillId="2" borderId="17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T41"/>
  <sheetViews>
    <sheetView tabSelected="1" zoomScaleNormal="100" workbookViewId="0">
      <selection activeCell="B2" sqref="B2"/>
    </sheetView>
  </sheetViews>
  <sheetFormatPr defaultColWidth="0" defaultRowHeight="15" zeroHeight="1" x14ac:dyDescent="0.25"/>
  <cols>
    <col min="1" max="1" width="3" customWidth="1"/>
    <col min="2" max="2" width="9.140625" style="2" customWidth="1"/>
    <col min="3" max="19" width="9.140625" customWidth="1"/>
    <col min="20" max="20" width="3" customWidth="1"/>
    <col min="21" max="16384" width="9.140625" hidden="1"/>
  </cols>
  <sheetData>
    <row r="1" spans="1:20" ht="15.75" thickBot="1" x14ac:dyDescent="0.3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thickBot="1" x14ac:dyDescent="0.3">
      <c r="A2" s="3"/>
      <c r="B2" s="24">
        <v>2023</v>
      </c>
      <c r="C2" s="5" t="s">
        <v>21</v>
      </c>
      <c r="D2" s="6" t="s">
        <v>22</v>
      </c>
      <c r="E2" s="7" t="s">
        <v>23</v>
      </c>
      <c r="F2" s="8" t="s">
        <v>33</v>
      </c>
      <c r="G2" s="7" t="s">
        <v>24</v>
      </c>
      <c r="H2" s="6" t="s">
        <v>25</v>
      </c>
      <c r="I2" s="7" t="s">
        <v>26</v>
      </c>
      <c r="J2" s="8" t="s">
        <v>34</v>
      </c>
      <c r="K2" s="7" t="s">
        <v>27</v>
      </c>
      <c r="L2" s="6" t="s">
        <v>28</v>
      </c>
      <c r="M2" s="7" t="s">
        <v>29</v>
      </c>
      <c r="N2" s="8" t="s">
        <v>35</v>
      </c>
      <c r="O2" s="7" t="s">
        <v>30</v>
      </c>
      <c r="P2" s="6" t="s">
        <v>31</v>
      </c>
      <c r="Q2" s="7" t="s">
        <v>32</v>
      </c>
      <c r="R2" s="8" t="s">
        <v>36</v>
      </c>
      <c r="S2" s="8" t="s">
        <v>37</v>
      </c>
      <c r="T2" s="3"/>
    </row>
    <row r="3" spans="1:20" x14ac:dyDescent="0.25">
      <c r="A3" s="3"/>
      <c r="B3" s="23" t="s">
        <v>15</v>
      </c>
      <c r="C3" s="10">
        <f>Databehandling!C32*7.4-(Databehandling!A32*7.4-Databehandling!$AD$1)/12</f>
        <v>159.1</v>
      </c>
      <c r="D3" s="11">
        <f>Databehandling!E32*7.4-(Databehandling!A32*7.4-Databehandling!$AD$1)/12</f>
        <v>107.3</v>
      </c>
      <c r="E3" s="12">
        <f>Databehandling!G32*7.4-(Databehandling!A32*7.4-Databehandling!$AD$1)/12</f>
        <v>166.5</v>
      </c>
      <c r="F3" s="13">
        <f>SUM(C3:E3)</f>
        <v>432.9</v>
      </c>
      <c r="G3" s="10">
        <f>Databehandling!I32*7.4-(Databehandling!A32*7.4-Databehandling!$AD$1)/12</f>
        <v>99.9</v>
      </c>
      <c r="H3" s="11">
        <f>Databehandling!K32*7.4-(Databehandling!A32*7.4-Databehandling!$AD$1)/12</f>
        <v>136.89999999999998</v>
      </c>
      <c r="I3" s="12">
        <f>Databehandling!M32*7.4-(Databehandling!A32*7.4-Databehandling!$AD$1)/12</f>
        <v>151.69999999999999</v>
      </c>
      <c r="J3" s="13">
        <f>SUM(G3:I3)</f>
        <v>388.5</v>
      </c>
      <c r="K3" s="10">
        <f>Databehandling!O32*7.4-(Databehandling!A32*7.4-Databehandling!$AD$1)/12</f>
        <v>77.7</v>
      </c>
      <c r="L3" s="11">
        <f>Databehandling!Q32*7.4-(Databehandling!A32*7.4-Databehandling!$AD$1)/12</f>
        <v>129.5</v>
      </c>
      <c r="M3" s="12">
        <f>Databehandling!S32*7.4-(Databehandling!A32*7.4-Databehandling!$AD$1)/12</f>
        <v>151.69999999999999</v>
      </c>
      <c r="N3" s="13">
        <f>SUM(K3:M3)</f>
        <v>358.9</v>
      </c>
      <c r="O3" s="10">
        <f>Databehandling!U32*7.4-(Databehandling!A32*7.4-Databehandling!$AD$1)/12</f>
        <v>136.89999999999998</v>
      </c>
      <c r="P3" s="11">
        <f>Databehandling!W32*7.4-(Databehandling!A32*7.4-Databehandling!$AD$1)/12</f>
        <v>159.1</v>
      </c>
      <c r="Q3" s="12">
        <f>Databehandling!Y32*7.4-(Databehandling!A32*7.4-Databehandling!$AD$1)/12</f>
        <v>114.7</v>
      </c>
      <c r="R3" s="13">
        <f>SUM(O3:Q3)</f>
        <v>410.7</v>
      </c>
      <c r="S3" s="13">
        <f>F3+J3+N3+R3</f>
        <v>1591</v>
      </c>
      <c r="T3" s="3"/>
    </row>
    <row r="4" spans="1:20" x14ac:dyDescent="0.25">
      <c r="A4" s="3"/>
      <c r="B4" s="9" t="s">
        <v>16</v>
      </c>
      <c r="C4" s="14">
        <f>C3/37*35</f>
        <v>150.5</v>
      </c>
      <c r="D4" s="15">
        <f t="shared" ref="D4:E4" si="0">D3/37*35</f>
        <v>101.5</v>
      </c>
      <c r="E4" s="16">
        <f t="shared" si="0"/>
        <v>157.5</v>
      </c>
      <c r="F4" s="17">
        <f>SUM(C4:E4)</f>
        <v>409.5</v>
      </c>
      <c r="G4" s="14">
        <f>G3/37*35</f>
        <v>94.5</v>
      </c>
      <c r="H4" s="15">
        <f t="shared" ref="H4" si="1">H3/37*35</f>
        <v>129.49999999999997</v>
      </c>
      <c r="I4" s="16">
        <f t="shared" ref="I4" si="2">I3/37*35</f>
        <v>143.5</v>
      </c>
      <c r="J4" s="17">
        <f>SUM(G4:I4)</f>
        <v>367.5</v>
      </c>
      <c r="K4" s="14">
        <f>K3/37*35</f>
        <v>73.5</v>
      </c>
      <c r="L4" s="15">
        <f t="shared" ref="L4" si="3">L3/37*35</f>
        <v>122.5</v>
      </c>
      <c r="M4" s="16">
        <f t="shared" ref="M4" si="4">M3/37*35</f>
        <v>143.5</v>
      </c>
      <c r="N4" s="17">
        <f>SUM(K4:M4)</f>
        <v>339.5</v>
      </c>
      <c r="O4" s="14">
        <f>O3/37*35</f>
        <v>129.49999999999997</v>
      </c>
      <c r="P4" s="15">
        <f t="shared" ref="P4" si="5">P3/37*35</f>
        <v>150.5</v>
      </c>
      <c r="Q4" s="16">
        <f t="shared" ref="Q4" si="6">Q3/37*35</f>
        <v>108.5</v>
      </c>
      <c r="R4" s="17">
        <f>SUM(O4:Q4)</f>
        <v>388.5</v>
      </c>
      <c r="S4" s="17">
        <f t="shared" ref="S4:S8" si="7">F4+J4+N4+R4</f>
        <v>1505</v>
      </c>
      <c r="T4" s="3"/>
    </row>
    <row r="5" spans="1:20" x14ac:dyDescent="0.25">
      <c r="A5" s="3"/>
      <c r="B5" s="9" t="s">
        <v>17</v>
      </c>
      <c r="C5" s="14">
        <f>C3/37*32</f>
        <v>137.6</v>
      </c>
      <c r="D5" s="15">
        <f t="shared" ref="D5:E5" si="8">D3/37*32</f>
        <v>92.8</v>
      </c>
      <c r="E5" s="16">
        <f t="shared" si="8"/>
        <v>144</v>
      </c>
      <c r="F5" s="17">
        <f t="shared" ref="F5:F8" si="9">SUM(C5:E5)</f>
        <v>374.4</v>
      </c>
      <c r="G5" s="14">
        <f>G3/37*32</f>
        <v>86.4</v>
      </c>
      <c r="H5" s="15">
        <f t="shared" ref="H5:I5" si="10">H3/37*32</f>
        <v>118.39999999999998</v>
      </c>
      <c r="I5" s="16">
        <f t="shared" si="10"/>
        <v>131.19999999999999</v>
      </c>
      <c r="J5" s="17">
        <f t="shared" ref="J5:J8" si="11">SUM(G5:I5)</f>
        <v>336</v>
      </c>
      <c r="K5" s="14">
        <f>K3/37*32</f>
        <v>67.2</v>
      </c>
      <c r="L5" s="15">
        <f t="shared" ref="L5:M5" si="12">L3/37*32</f>
        <v>112</v>
      </c>
      <c r="M5" s="16">
        <f t="shared" si="12"/>
        <v>131.19999999999999</v>
      </c>
      <c r="N5" s="17">
        <f t="shared" ref="N5:N8" si="13">SUM(K5:M5)</f>
        <v>310.39999999999998</v>
      </c>
      <c r="O5" s="14">
        <f>O3/37*32</f>
        <v>118.39999999999998</v>
      </c>
      <c r="P5" s="15">
        <f t="shared" ref="P5:Q5" si="14">P3/37*32</f>
        <v>137.6</v>
      </c>
      <c r="Q5" s="16">
        <f t="shared" si="14"/>
        <v>99.2</v>
      </c>
      <c r="R5" s="17">
        <f t="shared" ref="R5:R8" si="15">SUM(O5:Q5)</f>
        <v>355.2</v>
      </c>
      <c r="S5" s="17">
        <f t="shared" si="7"/>
        <v>1376</v>
      </c>
      <c r="T5" s="3"/>
    </row>
    <row r="6" spans="1:20" x14ac:dyDescent="0.25">
      <c r="A6" s="3"/>
      <c r="B6" s="9" t="s">
        <v>18</v>
      </c>
      <c r="C6" s="14">
        <f>C3/37*30</f>
        <v>129</v>
      </c>
      <c r="D6" s="15">
        <f t="shared" ref="D6:E6" si="16">D3/37*30</f>
        <v>87</v>
      </c>
      <c r="E6" s="16">
        <f t="shared" si="16"/>
        <v>135</v>
      </c>
      <c r="F6" s="17">
        <f t="shared" si="9"/>
        <v>351</v>
      </c>
      <c r="G6" s="14">
        <f>G3/37*30</f>
        <v>81</v>
      </c>
      <c r="H6" s="15">
        <f t="shared" ref="H6:I6" si="17">H3/37*30</f>
        <v>110.99999999999997</v>
      </c>
      <c r="I6" s="16">
        <f t="shared" si="17"/>
        <v>122.99999999999999</v>
      </c>
      <c r="J6" s="17">
        <f t="shared" si="11"/>
        <v>314.99999999999994</v>
      </c>
      <c r="K6" s="14">
        <f>K3/37*30</f>
        <v>63</v>
      </c>
      <c r="L6" s="15">
        <f t="shared" ref="L6:M6" si="18">L3/37*30</f>
        <v>105</v>
      </c>
      <c r="M6" s="16">
        <f t="shared" si="18"/>
        <v>122.99999999999999</v>
      </c>
      <c r="N6" s="17">
        <f t="shared" si="13"/>
        <v>291</v>
      </c>
      <c r="O6" s="14">
        <f>O3/37*30</f>
        <v>110.99999999999997</v>
      </c>
      <c r="P6" s="15">
        <f t="shared" ref="P6:Q6" si="19">P3/37*30</f>
        <v>129</v>
      </c>
      <c r="Q6" s="16">
        <f t="shared" si="19"/>
        <v>93</v>
      </c>
      <c r="R6" s="17">
        <f t="shared" si="15"/>
        <v>333</v>
      </c>
      <c r="S6" s="17">
        <f t="shared" si="7"/>
        <v>1290</v>
      </c>
      <c r="T6" s="3"/>
    </row>
    <row r="7" spans="1:20" x14ac:dyDescent="0.25">
      <c r="A7" s="3"/>
      <c r="B7" s="9" t="s">
        <v>19</v>
      </c>
      <c r="C7" s="14">
        <f>C3/37*25</f>
        <v>107.5</v>
      </c>
      <c r="D7" s="15">
        <f t="shared" ref="D7:E7" si="20">D3/37*25</f>
        <v>72.5</v>
      </c>
      <c r="E7" s="16">
        <f t="shared" si="20"/>
        <v>112.5</v>
      </c>
      <c r="F7" s="17">
        <f t="shared" si="9"/>
        <v>292.5</v>
      </c>
      <c r="G7" s="14">
        <f>G3/37*25</f>
        <v>67.5</v>
      </c>
      <c r="H7" s="15">
        <f t="shared" ref="H7:I7" si="21">H3/37*25</f>
        <v>92.499999999999986</v>
      </c>
      <c r="I7" s="16">
        <f t="shared" si="21"/>
        <v>102.49999999999999</v>
      </c>
      <c r="J7" s="17">
        <f t="shared" si="11"/>
        <v>262.5</v>
      </c>
      <c r="K7" s="14">
        <f>K3/37*25</f>
        <v>52.5</v>
      </c>
      <c r="L7" s="15">
        <f t="shared" ref="L7:M7" si="22">L3/37*25</f>
        <v>87.5</v>
      </c>
      <c r="M7" s="16">
        <f t="shared" si="22"/>
        <v>102.49999999999999</v>
      </c>
      <c r="N7" s="17">
        <f t="shared" si="13"/>
        <v>242.5</v>
      </c>
      <c r="O7" s="14">
        <f>O3/37*25</f>
        <v>92.499999999999986</v>
      </c>
      <c r="P7" s="15">
        <f t="shared" ref="P7:Q7" si="23">P3/37*25</f>
        <v>107.5</v>
      </c>
      <c r="Q7" s="16">
        <f t="shared" si="23"/>
        <v>77.5</v>
      </c>
      <c r="R7" s="17">
        <f t="shared" si="15"/>
        <v>277.5</v>
      </c>
      <c r="S7" s="17">
        <f t="shared" si="7"/>
        <v>1075</v>
      </c>
      <c r="T7" s="3"/>
    </row>
    <row r="8" spans="1:20" ht="15.75" thickBot="1" x14ac:dyDescent="0.3">
      <c r="A8" s="3"/>
      <c r="B8" s="18" t="s">
        <v>20</v>
      </c>
      <c r="C8" s="19">
        <f>C3/2</f>
        <v>79.55</v>
      </c>
      <c r="D8" s="20">
        <f t="shared" ref="D8:E8" si="24">D3/2</f>
        <v>53.65</v>
      </c>
      <c r="E8" s="21">
        <f t="shared" si="24"/>
        <v>83.25</v>
      </c>
      <c r="F8" s="22">
        <f t="shared" si="9"/>
        <v>216.45</v>
      </c>
      <c r="G8" s="19">
        <f>G3/2</f>
        <v>49.95</v>
      </c>
      <c r="H8" s="20">
        <f t="shared" ref="H8:I8" si="25">H3/2</f>
        <v>68.449999999999989</v>
      </c>
      <c r="I8" s="21">
        <f t="shared" si="25"/>
        <v>75.849999999999994</v>
      </c>
      <c r="J8" s="22">
        <f t="shared" si="11"/>
        <v>194.25</v>
      </c>
      <c r="K8" s="19">
        <f>K3/2</f>
        <v>38.85</v>
      </c>
      <c r="L8" s="20">
        <f t="shared" ref="L8:M8" si="26">L3/2</f>
        <v>64.75</v>
      </c>
      <c r="M8" s="21">
        <f t="shared" si="26"/>
        <v>75.849999999999994</v>
      </c>
      <c r="N8" s="22">
        <f t="shared" si="13"/>
        <v>179.45</v>
      </c>
      <c r="O8" s="19">
        <f>O3/2</f>
        <v>68.449999999999989</v>
      </c>
      <c r="P8" s="20">
        <f t="shared" ref="P8:Q8" si="27">P3/2</f>
        <v>79.55</v>
      </c>
      <c r="Q8" s="21">
        <f t="shared" si="27"/>
        <v>57.35</v>
      </c>
      <c r="R8" s="22">
        <f t="shared" si="15"/>
        <v>205.35</v>
      </c>
      <c r="S8" s="22">
        <f t="shared" si="7"/>
        <v>795.5</v>
      </c>
      <c r="T8" s="3"/>
    </row>
    <row r="9" spans="1:20" ht="15.75" thickBot="1" x14ac:dyDescent="0.3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thickBot="1" x14ac:dyDescent="0.3">
      <c r="A10" s="3"/>
      <c r="B10" s="25">
        <f>B2+1</f>
        <v>2024</v>
      </c>
      <c r="C10" s="5" t="s">
        <v>21</v>
      </c>
      <c r="D10" s="6" t="s">
        <v>22</v>
      </c>
      <c r="E10" s="7" t="s">
        <v>23</v>
      </c>
      <c r="F10" s="8" t="s">
        <v>33</v>
      </c>
      <c r="G10" s="7" t="s">
        <v>24</v>
      </c>
      <c r="H10" s="6" t="s">
        <v>25</v>
      </c>
      <c r="I10" s="7" t="s">
        <v>26</v>
      </c>
      <c r="J10" s="8" t="s">
        <v>34</v>
      </c>
      <c r="K10" s="7" t="s">
        <v>27</v>
      </c>
      <c r="L10" s="6" t="s">
        <v>28</v>
      </c>
      <c r="M10" s="7" t="s">
        <v>29</v>
      </c>
      <c r="N10" s="8" t="s">
        <v>35</v>
      </c>
      <c r="O10" s="7" t="s">
        <v>30</v>
      </c>
      <c r="P10" s="6" t="s">
        <v>31</v>
      </c>
      <c r="Q10" s="7" t="s">
        <v>32</v>
      </c>
      <c r="R10" s="8" t="s">
        <v>36</v>
      </c>
      <c r="S10" s="8" t="s">
        <v>37</v>
      </c>
      <c r="T10" s="3"/>
    </row>
    <row r="11" spans="1:20" x14ac:dyDescent="0.25">
      <c r="A11" s="3"/>
      <c r="B11" s="23" t="s">
        <v>15</v>
      </c>
      <c r="C11" s="10">
        <f>Databehandling!C67*7.4-(Databehandling!A67*7.4-Databehandling!$AD$1)/12</f>
        <v>159.71666666666667</v>
      </c>
      <c r="D11" s="11">
        <f>Databehandling!E67*7.4-(Databehandling!A67*7.4-Databehandling!$AD$1)/12</f>
        <v>115.31666666666668</v>
      </c>
      <c r="E11" s="12">
        <f>Databehandling!G67*7.4-(Databehandling!A67*7.4-Databehandling!$AD$1)/12</f>
        <v>115.31666666666668</v>
      </c>
      <c r="F11" s="13">
        <f>SUM(C11:E11)</f>
        <v>390.35</v>
      </c>
      <c r="G11" s="10">
        <f>Databehandling!I67*7.4-(Databehandling!A67*7.4-Databehandling!$AD$1)/12</f>
        <v>144.91666666666666</v>
      </c>
      <c r="H11" s="11">
        <f>Databehandling!K67*7.4-(Databehandling!A67*7.4-Databehandling!$AD$1)/12</f>
        <v>144.91666666666666</v>
      </c>
      <c r="I11" s="12">
        <f>Databehandling!M67*7.4-(Databehandling!A67*7.4-Databehandling!$AD$1)/12</f>
        <v>137.51666666666665</v>
      </c>
      <c r="J11" s="13">
        <f>SUM(G11:I11)</f>
        <v>427.34999999999997</v>
      </c>
      <c r="K11" s="10">
        <f>Databehandling!O67*7.4-(Databehandling!A67*7.4-Databehandling!$AD$1)/12</f>
        <v>93.116666666666674</v>
      </c>
      <c r="L11" s="11">
        <f>Databehandling!Q67*7.4-(Databehandling!A67*7.4-Databehandling!$AD$1)/12</f>
        <v>122.71666666666668</v>
      </c>
      <c r="M11" s="12">
        <f>Databehandling!S67*7.4-(Databehandling!A67*7.4-Databehandling!$AD$1)/12</f>
        <v>152.31666666666666</v>
      </c>
      <c r="N11" s="13">
        <f>SUM(K11:M11)</f>
        <v>368.15000000000003</v>
      </c>
      <c r="O11" s="10">
        <f>Databehandling!U67*7.4-(Databehandling!A67*7.4-Databehandling!$AD$1)/12</f>
        <v>137.51666666666665</v>
      </c>
      <c r="P11" s="11">
        <f>Databehandling!W67*7.4-(Databehandling!A67*7.4-Databehandling!$AD$1)/12</f>
        <v>152.31666666666666</v>
      </c>
      <c r="Q11" s="12">
        <f>Databehandling!Y67*7.4-(Databehandling!A67*7.4-Databehandling!$AD$1)/12</f>
        <v>115.31666666666668</v>
      </c>
      <c r="R11" s="13">
        <f>SUM(O11:Q11)</f>
        <v>405.15</v>
      </c>
      <c r="S11" s="13">
        <f>F11+J11+N11+R11</f>
        <v>1591</v>
      </c>
      <c r="T11" s="3"/>
    </row>
    <row r="12" spans="1:20" x14ac:dyDescent="0.25">
      <c r="A12" s="3"/>
      <c r="B12" s="9" t="s">
        <v>16</v>
      </c>
      <c r="C12" s="14">
        <f>C11/37*35</f>
        <v>151.08333333333331</v>
      </c>
      <c r="D12" s="15">
        <f t="shared" ref="D12" si="28">D11/37*35</f>
        <v>109.08333333333334</v>
      </c>
      <c r="E12" s="16">
        <f t="shared" ref="E12" si="29">E11/37*35</f>
        <v>109.08333333333334</v>
      </c>
      <c r="F12" s="17">
        <f>SUM(C12:E12)</f>
        <v>369.25</v>
      </c>
      <c r="G12" s="14">
        <f>G11/37*35</f>
        <v>137.08333333333331</v>
      </c>
      <c r="H12" s="15">
        <f t="shared" ref="H12" si="30">H11/37*35</f>
        <v>137.08333333333331</v>
      </c>
      <c r="I12" s="16">
        <f t="shared" ref="I12" si="31">I11/37*35</f>
        <v>130.08333333333331</v>
      </c>
      <c r="J12" s="17">
        <f>SUM(G12:I12)</f>
        <v>404.24999999999994</v>
      </c>
      <c r="K12" s="14">
        <f>K11/37*35</f>
        <v>88.083333333333343</v>
      </c>
      <c r="L12" s="15">
        <f t="shared" ref="L12" si="32">L11/37*35</f>
        <v>116.08333333333336</v>
      </c>
      <c r="M12" s="16">
        <f t="shared" ref="M12" si="33">M11/37*35</f>
        <v>144.08333333333331</v>
      </c>
      <c r="N12" s="17">
        <f>SUM(K12:M12)</f>
        <v>348.25</v>
      </c>
      <c r="O12" s="14">
        <f>O11/37*35</f>
        <v>130.08333333333331</v>
      </c>
      <c r="P12" s="15">
        <f t="shared" ref="P12" si="34">P11/37*35</f>
        <v>144.08333333333331</v>
      </c>
      <c r="Q12" s="16">
        <f t="shared" ref="Q12" si="35">Q11/37*35</f>
        <v>109.08333333333334</v>
      </c>
      <c r="R12" s="17">
        <f>SUM(O12:Q12)</f>
        <v>383.25</v>
      </c>
      <c r="S12" s="17">
        <f t="shared" ref="S12:S16" si="36">F12+J12+N12+R12</f>
        <v>1505</v>
      </c>
      <c r="T12" s="3"/>
    </row>
    <row r="13" spans="1:20" x14ac:dyDescent="0.25">
      <c r="A13" s="3"/>
      <c r="B13" s="9" t="s">
        <v>17</v>
      </c>
      <c r="C13" s="14">
        <f>C11/37*32</f>
        <v>138.13333333333333</v>
      </c>
      <c r="D13" s="15">
        <f t="shared" ref="D13:E13" si="37">D11/37*32</f>
        <v>99.733333333333348</v>
      </c>
      <c r="E13" s="16">
        <f t="shared" si="37"/>
        <v>99.733333333333348</v>
      </c>
      <c r="F13" s="17">
        <f t="shared" ref="F13:F16" si="38">SUM(C13:E13)</f>
        <v>337.6</v>
      </c>
      <c r="G13" s="14">
        <f>G11/37*32</f>
        <v>125.33333333333333</v>
      </c>
      <c r="H13" s="15">
        <f t="shared" ref="H13:I13" si="39">H11/37*32</f>
        <v>125.33333333333333</v>
      </c>
      <c r="I13" s="16">
        <f t="shared" si="39"/>
        <v>118.93333333333332</v>
      </c>
      <c r="J13" s="17">
        <f t="shared" ref="J13:J16" si="40">SUM(G13:I13)</f>
        <v>369.59999999999997</v>
      </c>
      <c r="K13" s="14">
        <f>K11/37*32</f>
        <v>80.533333333333346</v>
      </c>
      <c r="L13" s="15">
        <f t="shared" ref="L13:M13" si="41">L11/37*32</f>
        <v>106.13333333333335</v>
      </c>
      <c r="M13" s="16">
        <f t="shared" si="41"/>
        <v>131.73333333333332</v>
      </c>
      <c r="N13" s="17">
        <f t="shared" ref="N13:N16" si="42">SUM(K13:M13)</f>
        <v>318.39999999999998</v>
      </c>
      <c r="O13" s="14">
        <f>O11/37*32</f>
        <v>118.93333333333332</v>
      </c>
      <c r="P13" s="15">
        <f t="shared" ref="P13:Q13" si="43">P11/37*32</f>
        <v>131.73333333333332</v>
      </c>
      <c r="Q13" s="16">
        <f t="shared" si="43"/>
        <v>99.733333333333348</v>
      </c>
      <c r="R13" s="17">
        <f t="shared" ref="R13:R16" si="44">SUM(O13:Q13)</f>
        <v>350.4</v>
      </c>
      <c r="S13" s="17">
        <f t="shared" si="36"/>
        <v>1376</v>
      </c>
      <c r="T13" s="3"/>
    </row>
    <row r="14" spans="1:20" x14ac:dyDescent="0.25">
      <c r="A14" s="3"/>
      <c r="B14" s="9" t="s">
        <v>18</v>
      </c>
      <c r="C14" s="14">
        <f>C11/37*30</f>
        <v>129.5</v>
      </c>
      <c r="D14" s="15">
        <f t="shared" ref="D14:E14" si="45">D11/37*30</f>
        <v>93.500000000000014</v>
      </c>
      <c r="E14" s="16">
        <f t="shared" si="45"/>
        <v>93.500000000000014</v>
      </c>
      <c r="F14" s="17">
        <f t="shared" si="38"/>
        <v>316.5</v>
      </c>
      <c r="G14" s="14">
        <f>G11/37*30</f>
        <v>117.5</v>
      </c>
      <c r="H14" s="15">
        <f t="shared" ref="H14:I14" si="46">H11/37*30</f>
        <v>117.5</v>
      </c>
      <c r="I14" s="16">
        <f t="shared" si="46"/>
        <v>111.49999999999999</v>
      </c>
      <c r="J14" s="17">
        <f t="shared" si="40"/>
        <v>346.5</v>
      </c>
      <c r="K14" s="14">
        <f>K11/37*30</f>
        <v>75.500000000000014</v>
      </c>
      <c r="L14" s="15">
        <f t="shared" ref="L14:M14" si="47">L11/37*30</f>
        <v>99.500000000000014</v>
      </c>
      <c r="M14" s="16">
        <f t="shared" si="47"/>
        <v>123.49999999999999</v>
      </c>
      <c r="N14" s="17">
        <f t="shared" si="42"/>
        <v>298.5</v>
      </c>
      <c r="O14" s="14">
        <f>O11/37*30</f>
        <v>111.49999999999999</v>
      </c>
      <c r="P14" s="15">
        <f t="shared" ref="P14:Q14" si="48">P11/37*30</f>
        <v>123.49999999999999</v>
      </c>
      <c r="Q14" s="16">
        <f t="shared" si="48"/>
        <v>93.500000000000014</v>
      </c>
      <c r="R14" s="17">
        <f t="shared" si="44"/>
        <v>328.5</v>
      </c>
      <c r="S14" s="17">
        <f t="shared" si="36"/>
        <v>1290</v>
      </c>
      <c r="T14" s="3"/>
    </row>
    <row r="15" spans="1:20" x14ac:dyDescent="0.25">
      <c r="A15" s="3"/>
      <c r="B15" s="9" t="s">
        <v>19</v>
      </c>
      <c r="C15" s="14">
        <f>C11/37*25</f>
        <v>107.91666666666666</v>
      </c>
      <c r="D15" s="15">
        <f t="shared" ref="D15:E15" si="49">D11/37*25</f>
        <v>77.916666666666686</v>
      </c>
      <c r="E15" s="16">
        <f t="shared" si="49"/>
        <v>77.916666666666686</v>
      </c>
      <c r="F15" s="17">
        <f t="shared" si="38"/>
        <v>263.75</v>
      </c>
      <c r="G15" s="14">
        <f>G11/37*25</f>
        <v>97.916666666666657</v>
      </c>
      <c r="H15" s="15">
        <f t="shared" ref="H15:I15" si="50">H11/37*25</f>
        <v>97.916666666666657</v>
      </c>
      <c r="I15" s="16">
        <f t="shared" si="50"/>
        <v>92.916666666666657</v>
      </c>
      <c r="J15" s="17">
        <f t="shared" si="40"/>
        <v>288.75</v>
      </c>
      <c r="K15" s="14">
        <f>K11/37*25</f>
        <v>62.916666666666679</v>
      </c>
      <c r="L15" s="15">
        <f t="shared" ref="L15:M15" si="51">L11/37*25</f>
        <v>82.916666666666686</v>
      </c>
      <c r="M15" s="16">
        <f t="shared" si="51"/>
        <v>102.91666666666666</v>
      </c>
      <c r="N15" s="17">
        <f t="shared" si="42"/>
        <v>248.75000000000003</v>
      </c>
      <c r="O15" s="14">
        <f>O11/37*25</f>
        <v>92.916666666666657</v>
      </c>
      <c r="P15" s="15">
        <f t="shared" ref="P15:Q15" si="52">P11/37*25</f>
        <v>102.91666666666666</v>
      </c>
      <c r="Q15" s="16">
        <f t="shared" si="52"/>
        <v>77.916666666666686</v>
      </c>
      <c r="R15" s="17">
        <f t="shared" si="44"/>
        <v>273.75</v>
      </c>
      <c r="S15" s="17">
        <f t="shared" si="36"/>
        <v>1075</v>
      </c>
      <c r="T15" s="3"/>
    </row>
    <row r="16" spans="1:20" ht="15.75" thickBot="1" x14ac:dyDescent="0.3">
      <c r="A16" s="3"/>
      <c r="B16" s="18" t="s">
        <v>20</v>
      </c>
      <c r="C16" s="19">
        <f>C11/2</f>
        <v>79.858333333333334</v>
      </c>
      <c r="D16" s="20">
        <f t="shared" ref="D16:E16" si="53">D11/2</f>
        <v>57.658333333333339</v>
      </c>
      <c r="E16" s="21">
        <f t="shared" si="53"/>
        <v>57.658333333333339</v>
      </c>
      <c r="F16" s="22">
        <f t="shared" si="38"/>
        <v>195.17500000000001</v>
      </c>
      <c r="G16" s="19">
        <f>G11/2</f>
        <v>72.458333333333329</v>
      </c>
      <c r="H16" s="20">
        <f t="shared" ref="H16:I16" si="54">H11/2</f>
        <v>72.458333333333329</v>
      </c>
      <c r="I16" s="21">
        <f t="shared" si="54"/>
        <v>68.758333333333326</v>
      </c>
      <c r="J16" s="22">
        <f t="shared" si="40"/>
        <v>213.67499999999998</v>
      </c>
      <c r="K16" s="19">
        <f>K11/2</f>
        <v>46.558333333333337</v>
      </c>
      <c r="L16" s="20">
        <f t="shared" ref="L16:M16" si="55">L11/2</f>
        <v>61.358333333333341</v>
      </c>
      <c r="M16" s="21">
        <f t="shared" si="55"/>
        <v>76.158333333333331</v>
      </c>
      <c r="N16" s="22">
        <f t="shared" si="42"/>
        <v>184.07500000000002</v>
      </c>
      <c r="O16" s="19">
        <f>O11/2</f>
        <v>68.758333333333326</v>
      </c>
      <c r="P16" s="20">
        <f t="shared" ref="P16:Q16" si="56">P11/2</f>
        <v>76.158333333333331</v>
      </c>
      <c r="Q16" s="21">
        <f t="shared" si="56"/>
        <v>57.658333333333339</v>
      </c>
      <c r="R16" s="22">
        <f t="shared" si="44"/>
        <v>202.57499999999999</v>
      </c>
      <c r="S16" s="22">
        <f t="shared" si="36"/>
        <v>795.5</v>
      </c>
      <c r="T16" s="3"/>
    </row>
    <row r="17" spans="1:20" ht="15.75" thickBot="1" x14ac:dyDescent="0.3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thickBot="1" x14ac:dyDescent="0.3">
      <c r="A18" s="3"/>
      <c r="B18" s="25">
        <f>B10+1</f>
        <v>2025</v>
      </c>
      <c r="C18" s="5" t="s">
        <v>21</v>
      </c>
      <c r="D18" s="6" t="s">
        <v>22</v>
      </c>
      <c r="E18" s="7" t="s">
        <v>23</v>
      </c>
      <c r="F18" s="8" t="s">
        <v>33</v>
      </c>
      <c r="G18" s="7" t="s">
        <v>24</v>
      </c>
      <c r="H18" s="6" t="s">
        <v>25</v>
      </c>
      <c r="I18" s="7" t="s">
        <v>26</v>
      </c>
      <c r="J18" s="8" t="s">
        <v>34</v>
      </c>
      <c r="K18" s="7" t="s">
        <v>27</v>
      </c>
      <c r="L18" s="6" t="s">
        <v>28</v>
      </c>
      <c r="M18" s="7" t="s">
        <v>29</v>
      </c>
      <c r="N18" s="8" t="s">
        <v>35</v>
      </c>
      <c r="O18" s="7" t="s">
        <v>30</v>
      </c>
      <c r="P18" s="6" t="s">
        <v>31</v>
      </c>
      <c r="Q18" s="7" t="s">
        <v>32</v>
      </c>
      <c r="R18" s="8" t="s">
        <v>36</v>
      </c>
      <c r="S18" s="8" t="s">
        <v>37</v>
      </c>
      <c r="T18" s="3"/>
    </row>
    <row r="19" spans="1:20" x14ac:dyDescent="0.25">
      <c r="A19" s="3"/>
      <c r="B19" s="23" t="s">
        <v>15</v>
      </c>
      <c r="C19" s="10">
        <f>Databehandling!C102*7.4-(Databehandling!A102*7.4-Databehandling!$AD$1)/12</f>
        <v>160.33333333333334</v>
      </c>
      <c r="D19" s="11">
        <f>Databehandling!E102*7.4-(Databehandling!A102*7.4-Databehandling!$AD$1)/12</f>
        <v>108.53333333333332</v>
      </c>
      <c r="E19" s="12">
        <f>Databehandling!G102*7.4-(Databehandling!A102*7.4-Databehandling!$AD$1)/12</f>
        <v>152.93333333333334</v>
      </c>
      <c r="F19" s="13">
        <f>SUM(C19:E19)</f>
        <v>421.8</v>
      </c>
      <c r="G19" s="10">
        <f>Databehandling!I102*7.4-(Databehandling!A102*7.4-Databehandling!$AD$1)/12</f>
        <v>115.93333333333332</v>
      </c>
      <c r="H19" s="11">
        <f>Databehandling!K102*7.4-(Databehandling!A102*7.4-Databehandling!$AD$1)/12</f>
        <v>138.13333333333333</v>
      </c>
      <c r="I19" s="12">
        <f>Databehandling!M102*7.4-(Databehandling!A102*7.4-Databehandling!$AD$1)/12</f>
        <v>138.13333333333333</v>
      </c>
      <c r="J19" s="13">
        <f>SUM(G19:I19)</f>
        <v>392.2</v>
      </c>
      <c r="K19" s="10">
        <f>Databehandling!O102*7.4-(Databehandling!A102*7.4-Databehandling!$AD$1)/12</f>
        <v>93.73333333333332</v>
      </c>
      <c r="L19" s="11">
        <f>Databehandling!Q102*7.4-(Databehandling!A102*7.4-Databehandling!$AD$1)/12</f>
        <v>115.93333333333332</v>
      </c>
      <c r="M19" s="12">
        <f>Databehandling!S102*7.4-(Databehandling!A102*7.4-Databehandling!$AD$1)/12</f>
        <v>160.33333333333334</v>
      </c>
      <c r="N19" s="13">
        <f>SUM(K19:M19)</f>
        <v>370</v>
      </c>
      <c r="O19" s="10">
        <f>Databehandling!U102*7.4-(Databehandling!A102*7.4-Databehandling!$AD$1)/12</f>
        <v>138.13333333333333</v>
      </c>
      <c r="P19" s="11">
        <f>Databehandling!W102*7.4-(Databehandling!A102*7.4-Databehandling!$AD$1)/12</f>
        <v>145.53333333333333</v>
      </c>
      <c r="Q19" s="12">
        <f>Databehandling!Y102*7.4-(Databehandling!A102*7.4-Databehandling!$AD$1)/12</f>
        <v>123.33333333333333</v>
      </c>
      <c r="R19" s="13">
        <f>SUM(O19:Q19)</f>
        <v>406.99999999999994</v>
      </c>
      <c r="S19" s="13">
        <f>F19+J19+N19+R19</f>
        <v>1591</v>
      </c>
      <c r="T19" s="3"/>
    </row>
    <row r="20" spans="1:20" x14ac:dyDescent="0.25">
      <c r="A20" s="3"/>
      <c r="B20" s="9" t="s">
        <v>16</v>
      </c>
      <c r="C20" s="14">
        <f>C19/37*35</f>
        <v>151.66666666666669</v>
      </c>
      <c r="D20" s="15">
        <f t="shared" ref="D20" si="57">D19/37*35</f>
        <v>102.66666666666664</v>
      </c>
      <c r="E20" s="16">
        <f t="shared" ref="E20" si="58">E19/37*35</f>
        <v>144.66666666666669</v>
      </c>
      <c r="F20" s="17">
        <f>SUM(C20:E20)</f>
        <v>399</v>
      </c>
      <c r="G20" s="14">
        <f>G19/37*35</f>
        <v>109.66666666666666</v>
      </c>
      <c r="H20" s="15">
        <f t="shared" ref="H20" si="59">H19/37*35</f>
        <v>130.66666666666666</v>
      </c>
      <c r="I20" s="16">
        <f t="shared" ref="I20" si="60">I19/37*35</f>
        <v>130.66666666666666</v>
      </c>
      <c r="J20" s="17">
        <f>SUM(G20:I20)</f>
        <v>371</v>
      </c>
      <c r="K20" s="14">
        <f>K19/37*35</f>
        <v>88.666666666666643</v>
      </c>
      <c r="L20" s="15">
        <f t="shared" ref="L20" si="61">L19/37*35</f>
        <v>109.66666666666666</v>
      </c>
      <c r="M20" s="16">
        <f t="shared" ref="M20" si="62">M19/37*35</f>
        <v>151.66666666666669</v>
      </c>
      <c r="N20" s="17">
        <f>SUM(K20:M20)</f>
        <v>350</v>
      </c>
      <c r="O20" s="14">
        <f>O19/37*35</f>
        <v>130.66666666666666</v>
      </c>
      <c r="P20" s="15">
        <f t="shared" ref="P20" si="63">P19/37*35</f>
        <v>137.66666666666666</v>
      </c>
      <c r="Q20" s="16">
        <f t="shared" ref="Q20" si="64">Q19/37*35</f>
        <v>116.66666666666666</v>
      </c>
      <c r="R20" s="17">
        <f>SUM(O20:Q20)</f>
        <v>385</v>
      </c>
      <c r="S20" s="17">
        <f t="shared" ref="S20:S24" si="65">F20+J20+N20+R20</f>
        <v>1505</v>
      </c>
      <c r="T20" s="3"/>
    </row>
    <row r="21" spans="1:20" x14ac:dyDescent="0.25">
      <c r="A21" s="3"/>
      <c r="B21" s="9" t="s">
        <v>17</v>
      </c>
      <c r="C21" s="14">
        <f>C19/37*32</f>
        <v>138.66666666666669</v>
      </c>
      <c r="D21" s="15">
        <f t="shared" ref="D21:E21" si="66">D19/37*32</f>
        <v>93.866666666666646</v>
      </c>
      <c r="E21" s="16">
        <f t="shared" si="66"/>
        <v>132.26666666666668</v>
      </c>
      <c r="F21" s="17">
        <f t="shared" ref="F21:F24" si="67">SUM(C21:E21)</f>
        <v>364.8</v>
      </c>
      <c r="G21" s="14">
        <f>G19/37*32</f>
        <v>100.26666666666665</v>
      </c>
      <c r="H21" s="15">
        <f t="shared" ref="H21:I21" si="68">H19/37*32</f>
        <v>119.46666666666665</v>
      </c>
      <c r="I21" s="16">
        <f t="shared" si="68"/>
        <v>119.46666666666665</v>
      </c>
      <c r="J21" s="17">
        <f t="shared" ref="J21:J24" si="69">SUM(G21:I21)</f>
        <v>339.19999999999993</v>
      </c>
      <c r="K21" s="14">
        <f>K19/37*32</f>
        <v>81.066666666666649</v>
      </c>
      <c r="L21" s="15">
        <f t="shared" ref="L21:M21" si="70">L19/37*32</f>
        <v>100.26666666666665</v>
      </c>
      <c r="M21" s="16">
        <f t="shared" si="70"/>
        <v>138.66666666666669</v>
      </c>
      <c r="N21" s="17">
        <f t="shared" ref="N21:N24" si="71">SUM(K21:M21)</f>
        <v>320</v>
      </c>
      <c r="O21" s="14">
        <f>O19/37*32</f>
        <v>119.46666666666665</v>
      </c>
      <c r="P21" s="15">
        <f t="shared" ref="P21:Q21" si="72">P19/37*32</f>
        <v>125.86666666666666</v>
      </c>
      <c r="Q21" s="16">
        <f t="shared" si="72"/>
        <v>106.66666666666666</v>
      </c>
      <c r="R21" s="17">
        <f t="shared" ref="R21:R24" si="73">SUM(O21:Q21)</f>
        <v>352</v>
      </c>
      <c r="S21" s="17">
        <f t="shared" si="65"/>
        <v>1376</v>
      </c>
      <c r="T21" s="3"/>
    </row>
    <row r="22" spans="1:20" x14ac:dyDescent="0.25">
      <c r="A22" s="3"/>
      <c r="B22" s="9" t="s">
        <v>18</v>
      </c>
      <c r="C22" s="14">
        <f>C19/37*30</f>
        <v>130.00000000000003</v>
      </c>
      <c r="D22" s="15">
        <f t="shared" ref="D22:E22" si="74">D19/37*30</f>
        <v>87.999999999999986</v>
      </c>
      <c r="E22" s="16">
        <f t="shared" si="74"/>
        <v>124.00000000000001</v>
      </c>
      <c r="F22" s="17">
        <f t="shared" si="67"/>
        <v>342</v>
      </c>
      <c r="G22" s="14">
        <f>G19/37*30</f>
        <v>93.999999999999986</v>
      </c>
      <c r="H22" s="15">
        <f t="shared" ref="H22:I22" si="75">H19/37*30</f>
        <v>111.99999999999999</v>
      </c>
      <c r="I22" s="16">
        <f t="shared" si="75"/>
        <v>111.99999999999999</v>
      </c>
      <c r="J22" s="17">
        <f t="shared" si="69"/>
        <v>317.99999999999994</v>
      </c>
      <c r="K22" s="14">
        <f>K19/37*30</f>
        <v>75.999999999999986</v>
      </c>
      <c r="L22" s="15">
        <f t="shared" ref="L22:M22" si="76">L19/37*30</f>
        <v>93.999999999999986</v>
      </c>
      <c r="M22" s="16">
        <f t="shared" si="76"/>
        <v>130.00000000000003</v>
      </c>
      <c r="N22" s="17">
        <f t="shared" si="71"/>
        <v>300</v>
      </c>
      <c r="O22" s="14">
        <f>O19/37*30</f>
        <v>111.99999999999999</v>
      </c>
      <c r="P22" s="15">
        <f t="shared" ref="P22:Q22" si="77">P19/37*30</f>
        <v>118</v>
      </c>
      <c r="Q22" s="16">
        <f t="shared" si="77"/>
        <v>99.999999999999986</v>
      </c>
      <c r="R22" s="17">
        <f t="shared" si="73"/>
        <v>330</v>
      </c>
      <c r="S22" s="17">
        <f t="shared" si="65"/>
        <v>1290</v>
      </c>
      <c r="T22" s="3"/>
    </row>
    <row r="23" spans="1:20" x14ac:dyDescent="0.25">
      <c r="A23" s="3"/>
      <c r="B23" s="9" t="s">
        <v>19</v>
      </c>
      <c r="C23" s="14">
        <f>C19/37*25</f>
        <v>108.33333333333334</v>
      </c>
      <c r="D23" s="15">
        <f t="shared" ref="D23:E23" si="78">D19/37*25</f>
        <v>73.333333333333314</v>
      </c>
      <c r="E23" s="16">
        <f t="shared" si="78"/>
        <v>103.33333333333334</v>
      </c>
      <c r="F23" s="17">
        <f t="shared" si="67"/>
        <v>285</v>
      </c>
      <c r="G23" s="14">
        <f>G19/37*25</f>
        <v>78.333333333333314</v>
      </c>
      <c r="H23" s="15">
        <f t="shared" ref="H23:I23" si="79">H19/37*25</f>
        <v>93.333333333333329</v>
      </c>
      <c r="I23" s="16">
        <f t="shared" si="79"/>
        <v>93.333333333333329</v>
      </c>
      <c r="J23" s="17">
        <f t="shared" si="69"/>
        <v>264.99999999999994</v>
      </c>
      <c r="K23" s="14">
        <f>K19/37*25</f>
        <v>63.333333333333321</v>
      </c>
      <c r="L23" s="15">
        <f t="shared" ref="L23:M23" si="80">L19/37*25</f>
        <v>78.333333333333314</v>
      </c>
      <c r="M23" s="16">
        <f t="shared" si="80"/>
        <v>108.33333333333334</v>
      </c>
      <c r="N23" s="17">
        <f t="shared" si="71"/>
        <v>249.99999999999997</v>
      </c>
      <c r="O23" s="14">
        <f>O19/37*25</f>
        <v>93.333333333333329</v>
      </c>
      <c r="P23" s="15">
        <f t="shared" ref="P23:Q23" si="81">P19/37*25</f>
        <v>98.333333333333329</v>
      </c>
      <c r="Q23" s="16">
        <f t="shared" si="81"/>
        <v>83.333333333333329</v>
      </c>
      <c r="R23" s="17">
        <f t="shared" si="73"/>
        <v>275</v>
      </c>
      <c r="S23" s="17">
        <f t="shared" si="65"/>
        <v>1075</v>
      </c>
      <c r="T23" s="3"/>
    </row>
    <row r="24" spans="1:20" ht="15.75" thickBot="1" x14ac:dyDescent="0.3">
      <c r="A24" s="3"/>
      <c r="B24" s="18" t="s">
        <v>20</v>
      </c>
      <c r="C24" s="19">
        <f>C19/2</f>
        <v>80.166666666666671</v>
      </c>
      <c r="D24" s="20">
        <f t="shared" ref="D24:E24" si="82">D19/2</f>
        <v>54.266666666666659</v>
      </c>
      <c r="E24" s="21">
        <f t="shared" si="82"/>
        <v>76.466666666666669</v>
      </c>
      <c r="F24" s="22">
        <f t="shared" si="67"/>
        <v>210.9</v>
      </c>
      <c r="G24" s="19">
        <f>G19/2</f>
        <v>57.966666666666661</v>
      </c>
      <c r="H24" s="20">
        <f t="shared" ref="H24:I24" si="83">H19/2</f>
        <v>69.066666666666663</v>
      </c>
      <c r="I24" s="21">
        <f t="shared" si="83"/>
        <v>69.066666666666663</v>
      </c>
      <c r="J24" s="22">
        <f t="shared" si="69"/>
        <v>196.1</v>
      </c>
      <c r="K24" s="19">
        <f>K19/2</f>
        <v>46.86666666666666</v>
      </c>
      <c r="L24" s="20">
        <f t="shared" ref="L24:M24" si="84">L19/2</f>
        <v>57.966666666666661</v>
      </c>
      <c r="M24" s="21">
        <f t="shared" si="84"/>
        <v>80.166666666666671</v>
      </c>
      <c r="N24" s="22">
        <f t="shared" si="71"/>
        <v>185</v>
      </c>
      <c r="O24" s="19">
        <f>O19/2</f>
        <v>69.066666666666663</v>
      </c>
      <c r="P24" s="20">
        <f t="shared" ref="P24:Q24" si="85">P19/2</f>
        <v>72.766666666666666</v>
      </c>
      <c r="Q24" s="21">
        <f t="shared" si="85"/>
        <v>61.666666666666664</v>
      </c>
      <c r="R24" s="22">
        <f t="shared" si="73"/>
        <v>203.49999999999997</v>
      </c>
      <c r="S24" s="22">
        <f t="shared" si="65"/>
        <v>795.5</v>
      </c>
      <c r="T24" s="3"/>
    </row>
    <row r="25" spans="1:20" ht="15.75" thickBot="1" x14ac:dyDescent="0.3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thickBot="1" x14ac:dyDescent="0.3">
      <c r="A26" s="3"/>
      <c r="B26" s="25">
        <f>B18+1</f>
        <v>2026</v>
      </c>
      <c r="C26" s="5" t="s">
        <v>21</v>
      </c>
      <c r="D26" s="6" t="s">
        <v>22</v>
      </c>
      <c r="E26" s="7" t="s">
        <v>23</v>
      </c>
      <c r="F26" s="8" t="s">
        <v>33</v>
      </c>
      <c r="G26" s="7" t="s">
        <v>24</v>
      </c>
      <c r="H26" s="6" t="s">
        <v>25</v>
      </c>
      <c r="I26" s="7" t="s">
        <v>26</v>
      </c>
      <c r="J26" s="8" t="s">
        <v>34</v>
      </c>
      <c r="K26" s="7" t="s">
        <v>27</v>
      </c>
      <c r="L26" s="6" t="s">
        <v>28</v>
      </c>
      <c r="M26" s="7" t="s">
        <v>29</v>
      </c>
      <c r="N26" s="8" t="s">
        <v>35</v>
      </c>
      <c r="O26" s="7" t="s">
        <v>30</v>
      </c>
      <c r="P26" s="6" t="s">
        <v>31</v>
      </c>
      <c r="Q26" s="7" t="s">
        <v>32</v>
      </c>
      <c r="R26" s="8" t="s">
        <v>36</v>
      </c>
      <c r="S26" s="8" t="s">
        <v>37</v>
      </c>
      <c r="T26" s="3"/>
    </row>
    <row r="27" spans="1:20" x14ac:dyDescent="0.25">
      <c r="A27" s="3"/>
      <c r="B27" s="23" t="s">
        <v>15</v>
      </c>
      <c r="C27" s="10">
        <f>Databehandling!C137*7.4-(Databehandling!A137*7.4-Databehandling!$AD$1)/12</f>
        <v>152.31666666666666</v>
      </c>
      <c r="D27" s="11">
        <f>Databehandling!E137*7.4-(Databehandling!A137*7.4-Databehandling!$AD$1)/12</f>
        <v>107.91666666666667</v>
      </c>
      <c r="E27" s="12">
        <f>Databehandling!G137*7.4-(Databehandling!A137*7.4-Databehandling!$AD$1)/12</f>
        <v>144.91666666666666</v>
      </c>
      <c r="F27" s="13">
        <f>SUM(C27:E27)</f>
        <v>405.15</v>
      </c>
      <c r="G27" s="10">
        <f>Databehandling!I137*7.4-(Databehandling!A137*7.4-Databehandling!$AD$1)/12</f>
        <v>130.11666666666667</v>
      </c>
      <c r="H27" s="11">
        <f>Databehandling!K137*7.4-(Databehandling!A137*7.4-Databehandling!$AD$1)/12</f>
        <v>122.71666666666668</v>
      </c>
      <c r="I27" s="12">
        <f>Databehandling!M137*7.4-(Databehandling!A137*7.4-Databehandling!$AD$1)/12</f>
        <v>152.31666666666666</v>
      </c>
      <c r="J27" s="13">
        <f>SUM(G27:I27)</f>
        <v>405.15000000000003</v>
      </c>
      <c r="K27" s="10">
        <f>Databehandling!O137*7.4-(Databehandling!A137*7.4-Databehandling!$AD$1)/12</f>
        <v>93.116666666666674</v>
      </c>
      <c r="L27" s="11">
        <f>Databehandling!Q137*7.4-(Databehandling!A137*7.4-Databehandling!$AD$1)/12</f>
        <v>115.31666666666668</v>
      </c>
      <c r="M27" s="12">
        <f>Databehandling!S137*7.4-(Databehandling!A137*7.4-Databehandling!$AD$1)/12</f>
        <v>159.71666666666667</v>
      </c>
      <c r="N27" s="13">
        <f>SUM(K27:M27)</f>
        <v>368.15</v>
      </c>
      <c r="O27" s="10">
        <f>Databehandling!U137*7.4-(Databehandling!A137*7.4-Databehandling!$AD$1)/12</f>
        <v>137.51666666666665</v>
      </c>
      <c r="P27" s="11">
        <f>Databehandling!W137*7.4-(Databehandling!A137*7.4-Databehandling!$AD$1)/12</f>
        <v>152.31666666666666</v>
      </c>
      <c r="Q27" s="12">
        <f>Databehandling!Y137*7.4-(Databehandling!A137*7.4-Databehandling!$AD$1)/12</f>
        <v>122.71666666666668</v>
      </c>
      <c r="R27" s="13">
        <f>SUM(O27:Q27)</f>
        <v>412.55</v>
      </c>
      <c r="S27" s="13">
        <f>F27+J27+N27+R27</f>
        <v>1590.9999999999998</v>
      </c>
      <c r="T27" s="3"/>
    </row>
    <row r="28" spans="1:20" x14ac:dyDescent="0.25">
      <c r="A28" s="3"/>
      <c r="B28" s="9" t="s">
        <v>16</v>
      </c>
      <c r="C28" s="14">
        <f>C27/37*35</f>
        <v>144.08333333333331</v>
      </c>
      <c r="D28" s="15">
        <f t="shared" ref="D28" si="86">D27/37*35</f>
        <v>102.08333333333334</v>
      </c>
      <c r="E28" s="16">
        <f t="shared" ref="E28" si="87">E27/37*35</f>
        <v>137.08333333333331</v>
      </c>
      <c r="F28" s="17">
        <f>SUM(C28:E28)</f>
        <v>383.25</v>
      </c>
      <c r="G28" s="14">
        <f>G27/37*35</f>
        <v>123.08333333333334</v>
      </c>
      <c r="H28" s="15">
        <f t="shared" ref="H28" si="88">H27/37*35</f>
        <v>116.08333333333336</v>
      </c>
      <c r="I28" s="16">
        <f t="shared" ref="I28" si="89">I27/37*35</f>
        <v>144.08333333333331</v>
      </c>
      <c r="J28" s="17">
        <f>SUM(G28:I28)</f>
        <v>383.25</v>
      </c>
      <c r="K28" s="14">
        <f>K27/37*35</f>
        <v>88.083333333333343</v>
      </c>
      <c r="L28" s="15">
        <f t="shared" ref="L28" si="90">L27/37*35</f>
        <v>109.08333333333334</v>
      </c>
      <c r="M28" s="16">
        <f t="shared" ref="M28" si="91">M27/37*35</f>
        <v>151.08333333333331</v>
      </c>
      <c r="N28" s="17">
        <f>SUM(K28:M28)</f>
        <v>348.25</v>
      </c>
      <c r="O28" s="14">
        <f>O27/37*35</f>
        <v>130.08333333333331</v>
      </c>
      <c r="P28" s="15">
        <f t="shared" ref="P28" si="92">P27/37*35</f>
        <v>144.08333333333331</v>
      </c>
      <c r="Q28" s="16">
        <f t="shared" ref="Q28" si="93">Q27/37*35</f>
        <v>116.08333333333336</v>
      </c>
      <c r="R28" s="17">
        <f>SUM(O28:Q28)</f>
        <v>390.25</v>
      </c>
      <c r="S28" s="17">
        <f t="shared" ref="S28:S32" si="94">F28+J28+N28+R28</f>
        <v>1505</v>
      </c>
      <c r="T28" s="3"/>
    </row>
    <row r="29" spans="1:20" x14ac:dyDescent="0.25">
      <c r="A29" s="3"/>
      <c r="B29" s="9" t="s">
        <v>17</v>
      </c>
      <c r="C29" s="14">
        <f>C27/37*32</f>
        <v>131.73333333333332</v>
      </c>
      <c r="D29" s="15">
        <f t="shared" ref="D29:E29" si="95">D27/37*32</f>
        <v>93.333333333333343</v>
      </c>
      <c r="E29" s="16">
        <f t="shared" si="95"/>
        <v>125.33333333333333</v>
      </c>
      <c r="F29" s="17">
        <f t="shared" ref="F29:F32" si="96">SUM(C29:E29)</f>
        <v>350.4</v>
      </c>
      <c r="G29" s="14">
        <f>G27/37*32</f>
        <v>112.53333333333335</v>
      </c>
      <c r="H29" s="15">
        <f t="shared" ref="H29:I29" si="97">H27/37*32</f>
        <v>106.13333333333335</v>
      </c>
      <c r="I29" s="16">
        <f t="shared" si="97"/>
        <v>131.73333333333332</v>
      </c>
      <c r="J29" s="17">
        <f t="shared" ref="J29:J32" si="98">SUM(G29:I29)</f>
        <v>350.4</v>
      </c>
      <c r="K29" s="14">
        <f>K27/37*32</f>
        <v>80.533333333333346</v>
      </c>
      <c r="L29" s="15">
        <f t="shared" ref="L29:M29" si="99">L27/37*32</f>
        <v>99.733333333333348</v>
      </c>
      <c r="M29" s="16">
        <f t="shared" si="99"/>
        <v>138.13333333333333</v>
      </c>
      <c r="N29" s="17">
        <f t="shared" ref="N29:N32" si="100">SUM(K29:M29)</f>
        <v>318.40000000000003</v>
      </c>
      <c r="O29" s="14">
        <f>O27/37*32</f>
        <v>118.93333333333332</v>
      </c>
      <c r="P29" s="15">
        <f t="shared" ref="P29:Q29" si="101">P27/37*32</f>
        <v>131.73333333333332</v>
      </c>
      <c r="Q29" s="16">
        <f t="shared" si="101"/>
        <v>106.13333333333335</v>
      </c>
      <c r="R29" s="17">
        <f t="shared" ref="R29:R32" si="102">SUM(O29:Q29)</f>
        <v>356.79999999999995</v>
      </c>
      <c r="S29" s="17">
        <f t="shared" si="94"/>
        <v>1376</v>
      </c>
      <c r="T29" s="3"/>
    </row>
    <row r="30" spans="1:20" x14ac:dyDescent="0.25">
      <c r="A30" s="3"/>
      <c r="B30" s="9" t="s">
        <v>18</v>
      </c>
      <c r="C30" s="14">
        <f>C27/37*30</f>
        <v>123.49999999999999</v>
      </c>
      <c r="D30" s="15">
        <f t="shared" ref="D30:E30" si="103">D27/37*30</f>
        <v>87.500000000000014</v>
      </c>
      <c r="E30" s="16">
        <f t="shared" si="103"/>
        <v>117.5</v>
      </c>
      <c r="F30" s="17">
        <f t="shared" si="96"/>
        <v>328.5</v>
      </c>
      <c r="G30" s="14">
        <f>G27/37*30</f>
        <v>105.50000000000001</v>
      </c>
      <c r="H30" s="15">
        <f t="shared" ref="H30:I30" si="104">H27/37*30</f>
        <v>99.500000000000014</v>
      </c>
      <c r="I30" s="16">
        <f t="shared" si="104"/>
        <v>123.49999999999999</v>
      </c>
      <c r="J30" s="17">
        <f t="shared" si="98"/>
        <v>328.5</v>
      </c>
      <c r="K30" s="14">
        <f>K27/37*30</f>
        <v>75.500000000000014</v>
      </c>
      <c r="L30" s="15">
        <f t="shared" ref="L30:M30" si="105">L27/37*30</f>
        <v>93.500000000000014</v>
      </c>
      <c r="M30" s="16">
        <f t="shared" si="105"/>
        <v>129.5</v>
      </c>
      <c r="N30" s="17">
        <f t="shared" si="100"/>
        <v>298.5</v>
      </c>
      <c r="O30" s="14">
        <f>O27/37*30</f>
        <v>111.49999999999999</v>
      </c>
      <c r="P30" s="15">
        <f t="shared" ref="P30:Q30" si="106">P27/37*30</f>
        <v>123.49999999999999</v>
      </c>
      <c r="Q30" s="16">
        <f t="shared" si="106"/>
        <v>99.500000000000014</v>
      </c>
      <c r="R30" s="17">
        <f t="shared" si="102"/>
        <v>334.5</v>
      </c>
      <c r="S30" s="17">
        <f t="shared" si="94"/>
        <v>1290</v>
      </c>
      <c r="T30" s="3"/>
    </row>
    <row r="31" spans="1:20" x14ac:dyDescent="0.25">
      <c r="A31" s="3"/>
      <c r="B31" s="9" t="s">
        <v>19</v>
      </c>
      <c r="C31" s="14">
        <f>C27/37*25</f>
        <v>102.91666666666666</v>
      </c>
      <c r="D31" s="15">
        <f t="shared" ref="D31:E31" si="107">D27/37*25</f>
        <v>72.916666666666671</v>
      </c>
      <c r="E31" s="16">
        <f t="shared" si="107"/>
        <v>97.916666666666657</v>
      </c>
      <c r="F31" s="17">
        <f t="shared" si="96"/>
        <v>273.75</v>
      </c>
      <c r="G31" s="14">
        <f>G27/37*25</f>
        <v>87.916666666666671</v>
      </c>
      <c r="H31" s="15">
        <f t="shared" ref="H31:I31" si="108">H27/37*25</f>
        <v>82.916666666666686</v>
      </c>
      <c r="I31" s="16">
        <f t="shared" si="108"/>
        <v>102.91666666666666</v>
      </c>
      <c r="J31" s="17">
        <f t="shared" si="98"/>
        <v>273.75</v>
      </c>
      <c r="K31" s="14">
        <f>K27/37*25</f>
        <v>62.916666666666679</v>
      </c>
      <c r="L31" s="15">
        <f t="shared" ref="L31:M31" si="109">L27/37*25</f>
        <v>77.916666666666686</v>
      </c>
      <c r="M31" s="16">
        <f t="shared" si="109"/>
        <v>107.91666666666666</v>
      </c>
      <c r="N31" s="17">
        <f t="shared" si="100"/>
        <v>248.75000000000003</v>
      </c>
      <c r="O31" s="14">
        <f>O27/37*25</f>
        <v>92.916666666666657</v>
      </c>
      <c r="P31" s="15">
        <f t="shared" ref="P31:Q31" si="110">P27/37*25</f>
        <v>102.91666666666666</v>
      </c>
      <c r="Q31" s="16">
        <f t="shared" si="110"/>
        <v>82.916666666666686</v>
      </c>
      <c r="R31" s="17">
        <f t="shared" si="102"/>
        <v>278.75</v>
      </c>
      <c r="S31" s="17">
        <f t="shared" si="94"/>
        <v>1075</v>
      </c>
      <c r="T31" s="3"/>
    </row>
    <row r="32" spans="1:20" ht="15.75" thickBot="1" x14ac:dyDescent="0.3">
      <c r="A32" s="3"/>
      <c r="B32" s="18" t="s">
        <v>20</v>
      </c>
      <c r="C32" s="19">
        <f>C27/2</f>
        <v>76.158333333333331</v>
      </c>
      <c r="D32" s="20">
        <f t="shared" ref="D32:E32" si="111">D27/2</f>
        <v>53.958333333333336</v>
      </c>
      <c r="E32" s="21">
        <f t="shared" si="111"/>
        <v>72.458333333333329</v>
      </c>
      <c r="F32" s="22">
        <f t="shared" si="96"/>
        <v>202.57499999999999</v>
      </c>
      <c r="G32" s="19">
        <f>G27/2</f>
        <v>65.058333333333337</v>
      </c>
      <c r="H32" s="20">
        <f t="shared" ref="H32:I32" si="112">H27/2</f>
        <v>61.358333333333341</v>
      </c>
      <c r="I32" s="21">
        <f t="shared" si="112"/>
        <v>76.158333333333331</v>
      </c>
      <c r="J32" s="22">
        <f t="shared" si="98"/>
        <v>202.57500000000002</v>
      </c>
      <c r="K32" s="19">
        <f>K27/2</f>
        <v>46.558333333333337</v>
      </c>
      <c r="L32" s="20">
        <f t="shared" ref="L32:M32" si="113">L27/2</f>
        <v>57.658333333333339</v>
      </c>
      <c r="M32" s="21">
        <f t="shared" si="113"/>
        <v>79.858333333333334</v>
      </c>
      <c r="N32" s="22">
        <f t="shared" si="100"/>
        <v>184.07499999999999</v>
      </c>
      <c r="O32" s="19">
        <f>O27/2</f>
        <v>68.758333333333326</v>
      </c>
      <c r="P32" s="20">
        <f t="shared" ref="P32:Q32" si="114">P27/2</f>
        <v>76.158333333333331</v>
      </c>
      <c r="Q32" s="21">
        <f t="shared" si="114"/>
        <v>61.358333333333341</v>
      </c>
      <c r="R32" s="22">
        <f t="shared" si="102"/>
        <v>206.27500000000001</v>
      </c>
      <c r="S32" s="22">
        <f t="shared" si="94"/>
        <v>795.49999999999989</v>
      </c>
      <c r="T32" s="3"/>
    </row>
    <row r="33" spans="1:20" ht="15.75" thickBot="1" x14ac:dyDescent="0.3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thickBot="1" x14ac:dyDescent="0.3">
      <c r="A34" s="3"/>
      <c r="B34" s="25">
        <f>B26+1</f>
        <v>2027</v>
      </c>
      <c r="C34" s="5" t="s">
        <v>21</v>
      </c>
      <c r="D34" s="6" t="s">
        <v>22</v>
      </c>
      <c r="E34" s="7" t="s">
        <v>23</v>
      </c>
      <c r="F34" s="8" t="s">
        <v>33</v>
      </c>
      <c r="G34" s="7" t="s">
        <v>24</v>
      </c>
      <c r="H34" s="6" t="s">
        <v>25</v>
      </c>
      <c r="I34" s="7" t="s">
        <v>26</v>
      </c>
      <c r="J34" s="8" t="s">
        <v>34</v>
      </c>
      <c r="K34" s="7" t="s">
        <v>27</v>
      </c>
      <c r="L34" s="6" t="s">
        <v>28</v>
      </c>
      <c r="M34" s="7" t="s">
        <v>29</v>
      </c>
      <c r="N34" s="8" t="s">
        <v>35</v>
      </c>
      <c r="O34" s="7" t="s">
        <v>30</v>
      </c>
      <c r="P34" s="6" t="s">
        <v>31</v>
      </c>
      <c r="Q34" s="7" t="s">
        <v>32</v>
      </c>
      <c r="R34" s="8" t="s">
        <v>36</v>
      </c>
      <c r="S34" s="8" t="s">
        <v>37</v>
      </c>
      <c r="T34" s="3"/>
    </row>
    <row r="35" spans="1:20" x14ac:dyDescent="0.25">
      <c r="A35" s="3"/>
      <c r="B35" s="23" t="s">
        <v>15</v>
      </c>
      <c r="C35" s="10">
        <f>Databehandling!C172*7.4-(Databehandling!A172*7.4-Databehandling!$AD$1)/12</f>
        <v>143.68333333333331</v>
      </c>
      <c r="D35" s="11">
        <f>Databehandling!E172*7.4-(Databehandling!A172*7.4-Databehandling!$AD$1)/12</f>
        <v>106.68333333333332</v>
      </c>
      <c r="E35" s="12">
        <f>Databehandling!G172*7.4-(Databehandling!A172*7.4-Databehandling!$AD$1)/12</f>
        <v>121.48333333333333</v>
      </c>
      <c r="F35" s="13">
        <f>SUM(C35:E35)</f>
        <v>371.84999999999997</v>
      </c>
      <c r="G35" s="10">
        <f>Databehandling!I172*7.4-(Databehandling!A172*7.4-Databehandling!$AD$1)/12</f>
        <v>151.08333333333331</v>
      </c>
      <c r="H35" s="11">
        <f>Databehandling!K172*7.4-(Databehandling!A172*7.4-Databehandling!$AD$1)/12</f>
        <v>128.88333333333333</v>
      </c>
      <c r="I35" s="12">
        <f>Databehandling!M172*7.4-(Databehandling!A172*7.4-Databehandling!$AD$1)/12</f>
        <v>158.48333333333332</v>
      </c>
      <c r="J35" s="13">
        <f>SUM(G35:I35)</f>
        <v>438.44999999999993</v>
      </c>
      <c r="K35" s="10">
        <f>Databehandling!O172*7.4-(Databehandling!A172*7.4-Databehandling!$AD$1)/12</f>
        <v>84.483333333333334</v>
      </c>
      <c r="L35" s="11">
        <f>Databehandling!Q172*7.4-(Databehandling!A172*7.4-Databehandling!$AD$1)/12</f>
        <v>121.48333333333333</v>
      </c>
      <c r="M35" s="12">
        <f>Databehandling!S172*7.4-(Databehandling!A172*7.4-Databehandling!$AD$1)/12</f>
        <v>158.48333333333332</v>
      </c>
      <c r="N35" s="13">
        <f>SUM(K35:M35)</f>
        <v>364.45</v>
      </c>
      <c r="O35" s="10">
        <f>Databehandling!U172*7.4-(Databehandling!A172*7.4-Databehandling!$AD$1)/12</f>
        <v>136.2833333333333</v>
      </c>
      <c r="P35" s="11">
        <f>Databehandling!W172*7.4-(Databehandling!A172*7.4-Databehandling!$AD$1)/12</f>
        <v>158.48333333333332</v>
      </c>
      <c r="Q35" s="12">
        <f>Databehandling!Y172*7.4-(Databehandling!A172*7.4-Databehandling!$AD$1)/12</f>
        <v>121.48333333333333</v>
      </c>
      <c r="R35" s="13">
        <f>SUM(O35:Q35)</f>
        <v>416.25</v>
      </c>
      <c r="S35" s="13">
        <f>F35+J35+N35+R35</f>
        <v>1591</v>
      </c>
      <c r="T35" s="3"/>
    </row>
    <row r="36" spans="1:20" x14ac:dyDescent="0.25">
      <c r="A36" s="3"/>
      <c r="B36" s="9" t="s">
        <v>16</v>
      </c>
      <c r="C36" s="14">
        <f>C35/37*35</f>
        <v>135.91666666666666</v>
      </c>
      <c r="D36" s="15">
        <f t="shared" ref="D36" si="115">D35/37*35</f>
        <v>100.91666666666666</v>
      </c>
      <c r="E36" s="16">
        <f t="shared" ref="E36" si="116">E35/37*35</f>
        <v>114.91666666666666</v>
      </c>
      <c r="F36" s="17">
        <f>SUM(C36:E36)</f>
        <v>351.75</v>
      </c>
      <c r="G36" s="14">
        <f>G35/37*35</f>
        <v>142.91666666666666</v>
      </c>
      <c r="H36" s="15">
        <f t="shared" ref="H36" si="117">H35/37*35</f>
        <v>121.91666666666666</v>
      </c>
      <c r="I36" s="16">
        <f t="shared" ref="I36" si="118">I35/37*35</f>
        <v>149.91666666666666</v>
      </c>
      <c r="J36" s="17">
        <f>SUM(G36:I36)</f>
        <v>414.75</v>
      </c>
      <c r="K36" s="14">
        <f>K35/37*35</f>
        <v>79.916666666666657</v>
      </c>
      <c r="L36" s="15">
        <f t="shared" ref="L36" si="119">L35/37*35</f>
        <v>114.91666666666666</v>
      </c>
      <c r="M36" s="16">
        <f t="shared" ref="M36" si="120">M35/37*35</f>
        <v>149.91666666666666</v>
      </c>
      <c r="N36" s="17">
        <f>SUM(K36:M36)</f>
        <v>344.75</v>
      </c>
      <c r="O36" s="14">
        <f>O35/37*35</f>
        <v>128.91666666666666</v>
      </c>
      <c r="P36" s="15">
        <f t="shared" ref="P36" si="121">P35/37*35</f>
        <v>149.91666666666666</v>
      </c>
      <c r="Q36" s="16">
        <f t="shared" ref="Q36" si="122">Q35/37*35</f>
        <v>114.91666666666666</v>
      </c>
      <c r="R36" s="17">
        <f>SUM(O36:Q36)</f>
        <v>393.75</v>
      </c>
      <c r="S36" s="17">
        <f t="shared" ref="S36:S40" si="123">F36+J36+N36+R36</f>
        <v>1505</v>
      </c>
      <c r="T36" s="3"/>
    </row>
    <row r="37" spans="1:20" x14ac:dyDescent="0.25">
      <c r="A37" s="3"/>
      <c r="B37" s="9" t="s">
        <v>17</v>
      </c>
      <c r="C37" s="14">
        <f>C35/37*32</f>
        <v>124.26666666666665</v>
      </c>
      <c r="D37" s="15">
        <f t="shared" ref="D37:E37" si="124">D35/37*32</f>
        <v>92.266666666666652</v>
      </c>
      <c r="E37" s="16">
        <f t="shared" si="124"/>
        <v>105.06666666666666</v>
      </c>
      <c r="F37" s="17">
        <f t="shared" ref="F37:F40" si="125">SUM(C37:E37)</f>
        <v>321.59999999999997</v>
      </c>
      <c r="G37" s="14">
        <f>G35/37*32</f>
        <v>130.66666666666666</v>
      </c>
      <c r="H37" s="15">
        <f t="shared" ref="H37:I37" si="126">H35/37*32</f>
        <v>111.46666666666665</v>
      </c>
      <c r="I37" s="16">
        <f t="shared" si="126"/>
        <v>137.06666666666666</v>
      </c>
      <c r="J37" s="17">
        <f t="shared" ref="J37:J40" si="127">SUM(G37:I37)</f>
        <v>379.2</v>
      </c>
      <c r="K37" s="14">
        <f>K35/37*32</f>
        <v>73.066666666666663</v>
      </c>
      <c r="L37" s="15">
        <f t="shared" ref="L37:M37" si="128">L35/37*32</f>
        <v>105.06666666666666</v>
      </c>
      <c r="M37" s="16">
        <f t="shared" si="128"/>
        <v>137.06666666666666</v>
      </c>
      <c r="N37" s="17">
        <f t="shared" ref="N37:N40" si="129">SUM(K37:M37)</f>
        <v>315.2</v>
      </c>
      <c r="O37" s="14">
        <f>O35/37*32</f>
        <v>117.86666666666665</v>
      </c>
      <c r="P37" s="15">
        <f t="shared" ref="P37:Q37" si="130">P35/37*32</f>
        <v>137.06666666666666</v>
      </c>
      <c r="Q37" s="16">
        <f t="shared" si="130"/>
        <v>105.06666666666666</v>
      </c>
      <c r="R37" s="17">
        <f t="shared" ref="R37:R40" si="131">SUM(O37:Q37)</f>
        <v>360</v>
      </c>
      <c r="S37" s="17">
        <f t="shared" si="123"/>
        <v>1376</v>
      </c>
      <c r="T37" s="3"/>
    </row>
    <row r="38" spans="1:20" x14ac:dyDescent="0.25">
      <c r="A38" s="3"/>
      <c r="B38" s="9" t="s">
        <v>18</v>
      </c>
      <c r="C38" s="14">
        <f>C35/37*30</f>
        <v>116.49999999999999</v>
      </c>
      <c r="D38" s="15">
        <f t="shared" ref="D38:E38" si="132">D35/37*30</f>
        <v>86.499999999999986</v>
      </c>
      <c r="E38" s="16">
        <f t="shared" si="132"/>
        <v>98.5</v>
      </c>
      <c r="F38" s="17">
        <f t="shared" si="125"/>
        <v>301.5</v>
      </c>
      <c r="G38" s="14">
        <f>G35/37*30</f>
        <v>122.49999999999999</v>
      </c>
      <c r="H38" s="15">
        <f t="shared" ref="H38:I38" si="133">H35/37*30</f>
        <v>104.49999999999999</v>
      </c>
      <c r="I38" s="16">
        <f t="shared" si="133"/>
        <v>128.5</v>
      </c>
      <c r="J38" s="17">
        <f t="shared" si="127"/>
        <v>355.5</v>
      </c>
      <c r="K38" s="14">
        <f>K35/37*30</f>
        <v>68.5</v>
      </c>
      <c r="L38" s="15">
        <f t="shared" ref="L38:M38" si="134">L35/37*30</f>
        <v>98.5</v>
      </c>
      <c r="M38" s="16">
        <f t="shared" si="134"/>
        <v>128.5</v>
      </c>
      <c r="N38" s="17">
        <f t="shared" si="129"/>
        <v>295.5</v>
      </c>
      <c r="O38" s="14">
        <f>O35/37*30</f>
        <v>110.49999999999999</v>
      </c>
      <c r="P38" s="15">
        <f t="shared" ref="P38:Q38" si="135">P35/37*30</f>
        <v>128.5</v>
      </c>
      <c r="Q38" s="16">
        <f t="shared" si="135"/>
        <v>98.5</v>
      </c>
      <c r="R38" s="17">
        <f t="shared" si="131"/>
        <v>337.5</v>
      </c>
      <c r="S38" s="17">
        <f t="shared" si="123"/>
        <v>1290</v>
      </c>
      <c r="T38" s="3"/>
    </row>
    <row r="39" spans="1:20" x14ac:dyDescent="0.25">
      <c r="A39" s="3"/>
      <c r="B39" s="9" t="s">
        <v>19</v>
      </c>
      <c r="C39" s="14">
        <f>C35/37*25</f>
        <v>97.083333333333314</v>
      </c>
      <c r="D39" s="15">
        <f t="shared" ref="D39:E39" si="136">D35/37*25</f>
        <v>72.083333333333314</v>
      </c>
      <c r="E39" s="16">
        <f t="shared" si="136"/>
        <v>82.083333333333329</v>
      </c>
      <c r="F39" s="17">
        <f t="shared" si="125"/>
        <v>251.24999999999994</v>
      </c>
      <c r="G39" s="14">
        <f>G35/37*25</f>
        <v>102.08333333333333</v>
      </c>
      <c r="H39" s="15">
        <f t="shared" ref="H39:I39" si="137">H35/37*25</f>
        <v>87.083333333333329</v>
      </c>
      <c r="I39" s="16">
        <f t="shared" si="137"/>
        <v>107.08333333333333</v>
      </c>
      <c r="J39" s="17">
        <f t="shared" si="127"/>
        <v>296.25</v>
      </c>
      <c r="K39" s="14">
        <f>K35/37*25</f>
        <v>57.083333333333329</v>
      </c>
      <c r="L39" s="15">
        <f t="shared" ref="L39:M39" si="138">L35/37*25</f>
        <v>82.083333333333329</v>
      </c>
      <c r="M39" s="16">
        <f t="shared" si="138"/>
        <v>107.08333333333333</v>
      </c>
      <c r="N39" s="17">
        <f t="shared" si="129"/>
        <v>246.25</v>
      </c>
      <c r="O39" s="14">
        <f>O35/37*25</f>
        <v>92.083333333333314</v>
      </c>
      <c r="P39" s="15">
        <f t="shared" ref="P39:Q39" si="139">P35/37*25</f>
        <v>107.08333333333333</v>
      </c>
      <c r="Q39" s="16">
        <f t="shared" si="139"/>
        <v>82.083333333333329</v>
      </c>
      <c r="R39" s="17">
        <f t="shared" si="131"/>
        <v>281.24999999999994</v>
      </c>
      <c r="S39" s="17">
        <f t="shared" si="123"/>
        <v>1075</v>
      </c>
      <c r="T39" s="3"/>
    </row>
    <row r="40" spans="1:20" ht="15.75" thickBot="1" x14ac:dyDescent="0.3">
      <c r="A40" s="3"/>
      <c r="B40" s="18" t="s">
        <v>20</v>
      </c>
      <c r="C40" s="19">
        <f>C35/2</f>
        <v>71.841666666666654</v>
      </c>
      <c r="D40" s="20">
        <f t="shared" ref="D40:E40" si="140">D35/2</f>
        <v>53.341666666666661</v>
      </c>
      <c r="E40" s="21">
        <f t="shared" si="140"/>
        <v>60.741666666666667</v>
      </c>
      <c r="F40" s="22">
        <f t="shared" si="125"/>
        <v>185.92499999999998</v>
      </c>
      <c r="G40" s="19">
        <f>G35/2</f>
        <v>75.541666666666657</v>
      </c>
      <c r="H40" s="20">
        <f t="shared" ref="H40:I40" si="141">H35/2</f>
        <v>64.441666666666663</v>
      </c>
      <c r="I40" s="21">
        <f t="shared" si="141"/>
        <v>79.24166666666666</v>
      </c>
      <c r="J40" s="22">
        <f t="shared" si="127"/>
        <v>219.22499999999997</v>
      </c>
      <c r="K40" s="19">
        <f>K35/2</f>
        <v>42.241666666666667</v>
      </c>
      <c r="L40" s="20">
        <f t="shared" ref="L40:M40" si="142">L35/2</f>
        <v>60.741666666666667</v>
      </c>
      <c r="M40" s="21">
        <f t="shared" si="142"/>
        <v>79.24166666666666</v>
      </c>
      <c r="N40" s="22">
        <f t="shared" si="129"/>
        <v>182.22499999999999</v>
      </c>
      <c r="O40" s="19">
        <f>O35/2</f>
        <v>68.141666666666652</v>
      </c>
      <c r="P40" s="20">
        <f t="shared" ref="P40:Q40" si="143">P35/2</f>
        <v>79.24166666666666</v>
      </c>
      <c r="Q40" s="21">
        <f t="shared" si="143"/>
        <v>60.741666666666667</v>
      </c>
      <c r="R40" s="22">
        <f t="shared" si="131"/>
        <v>208.125</v>
      </c>
      <c r="S40" s="22">
        <f t="shared" si="123"/>
        <v>795.5</v>
      </c>
      <c r="T40" s="3"/>
    </row>
    <row r="41" spans="1:20" x14ac:dyDescent="0.25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</sheetData>
  <sheetProtection selectLockedCells="1"/>
  <pageMargins left="0.7" right="0.7" top="0.75" bottom="0.75" header="0.3" footer="0.3"/>
  <pageSetup paperSize="9" scale="7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AD172"/>
  <sheetViews>
    <sheetView topLeftCell="O1" workbookViewId="0">
      <selection activeCell="AD2" sqref="AD2"/>
    </sheetView>
  </sheetViews>
  <sheetFormatPr defaultRowHeight="15" x14ac:dyDescent="0.25"/>
  <cols>
    <col min="2" max="2" width="10.42578125" bestFit="1" customWidth="1"/>
    <col min="4" max="4" width="10.42578125" bestFit="1" customWidth="1"/>
    <col min="6" max="6" width="10.42578125" bestFit="1" customWidth="1"/>
    <col min="8" max="8" width="10.42578125" bestFit="1" customWidth="1"/>
    <col min="10" max="10" width="10.42578125" bestFit="1" customWidth="1"/>
    <col min="12" max="12" width="10.42578125" bestFit="1" customWidth="1"/>
    <col min="14" max="14" width="10.42578125" bestFit="1" customWidth="1"/>
    <col min="16" max="16" width="10.42578125" bestFit="1" customWidth="1"/>
    <col min="18" max="18" width="10.42578125" bestFit="1" customWidth="1"/>
    <col min="20" max="20" width="10.42578125" bestFit="1" customWidth="1"/>
    <col min="22" max="22" width="10.42578125" bestFit="1" customWidth="1"/>
    <col min="24" max="24" width="10.42578125" bestFit="1" customWidth="1"/>
    <col min="26" max="26" width="10.42578125" bestFit="1" customWidth="1"/>
  </cols>
  <sheetData>
    <row r="1" spans="1:30" x14ac:dyDescent="0.25">
      <c r="A1">
        <v>1</v>
      </c>
      <c r="B1" s="1">
        <f>DATE(Oversigtsark!$B$2,1,A1)</f>
        <v>44927</v>
      </c>
      <c r="C1">
        <f>IF(ISERROR(VLOOKUP(B1,$Z$2:$Z$22,1,FALSE)),IF(OR(WEEKDAY(B1,17)=1,WEEKDAY(B1,17)=7),0,1),0)</f>
        <v>0</v>
      </c>
      <c r="D1" s="1">
        <f>DATE(Oversigtsark!$B$2,2,A1)</f>
        <v>44958</v>
      </c>
      <c r="E1">
        <f t="shared" ref="E1:E28" si="0">IF(ISERROR(VLOOKUP(D1,$Z$2:$Z$22,1,FALSE)),IF(OR(WEEKDAY(D1,17)=1,WEEKDAY(D1,17)=7),0,1),0)</f>
        <v>1</v>
      </c>
      <c r="F1" s="1">
        <f>DATE(Oversigtsark!$B$2,3,A1)</f>
        <v>44986</v>
      </c>
      <c r="G1">
        <f t="shared" ref="G1:G31" si="1">IF(ISERROR(VLOOKUP(F1,$Z$2:$Z$22,1,FALSE)),IF(OR(WEEKDAY(F1,17)=1,WEEKDAY(F1,17)=7),0,1),0)</f>
        <v>1</v>
      </c>
      <c r="H1" s="1">
        <f>DATE(Oversigtsark!$B$2,4,A1)</f>
        <v>45017</v>
      </c>
      <c r="I1">
        <f t="shared" ref="I1:I30" si="2">IF(ISERROR(VLOOKUP(H1,$Z$2:$Z$22,1,FALSE)),IF(OR(WEEKDAY(H1,17)=1,WEEKDAY(H1,17)=7),0,1),0)</f>
        <v>0</v>
      </c>
      <c r="J1" s="1">
        <f>DATE(Oversigtsark!$B$2,5,A1)</f>
        <v>45047</v>
      </c>
      <c r="K1">
        <f t="shared" ref="K1:K31" si="3">IF(ISERROR(VLOOKUP(J1,$Z$2:$Z$22,1,FALSE)),IF(OR(WEEKDAY(J1,17)=1,WEEKDAY(J1,17)=7),0,1),0)</f>
        <v>1</v>
      </c>
      <c r="L1" s="1">
        <f>DATE(Oversigtsark!$B$2,6,A1)</f>
        <v>45078</v>
      </c>
      <c r="M1">
        <f t="shared" ref="M1:M30" si="4">IF(ISERROR(VLOOKUP(L1,$Z$2:$Z$22,1,FALSE)),IF(OR(WEEKDAY(L1,17)=1,WEEKDAY(L1,17)=7),0,1),0)</f>
        <v>1</v>
      </c>
      <c r="N1" s="1">
        <f>DATE(Oversigtsark!$B$2,7,A1)</f>
        <v>45108</v>
      </c>
      <c r="O1">
        <f t="shared" ref="O1:O31" si="5">IF(ISERROR(VLOOKUP(N1,$Z$2:$Z$22,1,FALSE)),IF(OR(WEEKDAY(N1,17)=1,WEEKDAY(N1,17)=7),0,1),0)</f>
        <v>0</v>
      </c>
      <c r="P1" s="1">
        <f>DATE(Oversigtsark!$B$2,8,A1)</f>
        <v>45139</v>
      </c>
      <c r="Q1">
        <f t="shared" ref="Q1:Q31" si="6">IF(ISERROR(VLOOKUP(P1,$Z$2:$Z$22,1,FALSE)),IF(OR(WEEKDAY(P1,17)=1,WEEKDAY(P1,17)=7),0,1),0)</f>
        <v>1</v>
      </c>
      <c r="R1" s="1">
        <f>DATE(Oversigtsark!$B$2,9,A1)</f>
        <v>45170</v>
      </c>
      <c r="S1">
        <f t="shared" ref="S1:S30" si="7">IF(ISERROR(VLOOKUP(R1,$Z$2:$Z$22,1,FALSE)),IF(OR(WEEKDAY(R1,17)=1,WEEKDAY(R1,17)=7),0,1),0)</f>
        <v>1</v>
      </c>
      <c r="T1" s="1">
        <f>DATE(Oversigtsark!$B$2,10,A1)</f>
        <v>45200</v>
      </c>
      <c r="U1">
        <f t="shared" ref="U1:U31" si="8">IF(ISERROR(VLOOKUP(T1,$Z$2:$Z$22,1,FALSE)),IF(OR(WEEKDAY(T1,17)=1,WEEKDAY(T1,17)=7),0,1),0)</f>
        <v>0</v>
      </c>
      <c r="V1" s="1">
        <f>DATE(Oversigtsark!$B$2,11,A1)</f>
        <v>45231</v>
      </c>
      <c r="W1">
        <f t="shared" ref="W1:W30" si="9">IF(ISERROR(VLOOKUP(V1,$Z$2:$Z$22,1,FALSE)),IF(OR(WEEKDAY(V1,17)=1,WEEKDAY(V1,17)=7),0,1),0)</f>
        <v>1</v>
      </c>
      <c r="X1" s="1">
        <f>DATE(Oversigtsark!$B$2,12,A1)</f>
        <v>45261</v>
      </c>
      <c r="Y1">
        <f t="shared" ref="Y1:Y31" si="10">IF(ISERROR(VLOOKUP(X1,$Z$2:$Z$22,1,FALSE)),IF(OR(WEEKDAY(X1,17)=1,WEEKDAY(X1,17)=7),0,1),0)</f>
        <v>1</v>
      </c>
      <c r="Z1">
        <f>Oversigtsark!B2</f>
        <v>2023</v>
      </c>
      <c r="AC1" t="s">
        <v>38</v>
      </c>
      <c r="AD1">
        <v>1591</v>
      </c>
    </row>
    <row r="2" spans="1:30" x14ac:dyDescent="0.25">
      <c r="A2">
        <v>2</v>
      </c>
      <c r="B2" s="1">
        <f>DATE(Oversigtsark!$B$2,1,A2)</f>
        <v>44928</v>
      </c>
      <c r="C2">
        <f>IF(ISERROR(VLOOKUP(B2,Z6:Z22,1,FALSE)),IF(OR(WEEKDAY(B2,17)=1,WEEKDAY(B2,17)=7),0,1),0)</f>
        <v>1</v>
      </c>
      <c r="D2" s="1">
        <f>DATE(Oversigtsark!$B$2,2,A2)</f>
        <v>44959</v>
      </c>
      <c r="E2">
        <f t="shared" si="0"/>
        <v>1</v>
      </c>
      <c r="F2" s="1">
        <f>DATE(Oversigtsark!$B$2,3,A2)</f>
        <v>44987</v>
      </c>
      <c r="G2">
        <f t="shared" si="1"/>
        <v>1</v>
      </c>
      <c r="H2" s="1">
        <f>DATE(Oversigtsark!$B$2,4,A2)</f>
        <v>45018</v>
      </c>
      <c r="I2">
        <f t="shared" si="2"/>
        <v>0</v>
      </c>
      <c r="J2" s="1">
        <f>DATE(Oversigtsark!$B$2,5,A2)</f>
        <v>45048</v>
      </c>
      <c r="K2">
        <f t="shared" si="3"/>
        <v>1</v>
      </c>
      <c r="L2" s="1">
        <f>DATE(Oversigtsark!$B$2,6,A2)</f>
        <v>45079</v>
      </c>
      <c r="M2">
        <f t="shared" si="4"/>
        <v>1</v>
      </c>
      <c r="N2" s="1">
        <f>DATE(Oversigtsark!$B$2,7,A2)</f>
        <v>45109</v>
      </c>
      <c r="O2">
        <f t="shared" si="5"/>
        <v>0</v>
      </c>
      <c r="P2" s="1">
        <f>DATE(Oversigtsark!$B$2,8,A2)</f>
        <v>45140</v>
      </c>
      <c r="Q2">
        <f t="shared" si="6"/>
        <v>1</v>
      </c>
      <c r="R2" s="1">
        <f>DATE(Oversigtsark!$B$2,9,A2)</f>
        <v>45171</v>
      </c>
      <c r="S2">
        <f t="shared" si="7"/>
        <v>0</v>
      </c>
      <c r="T2" s="1">
        <f>DATE(Oversigtsark!$B$2,10,A2)</f>
        <v>45201</v>
      </c>
      <c r="U2">
        <f t="shared" si="8"/>
        <v>1</v>
      </c>
      <c r="V2" s="1">
        <f>DATE(Oversigtsark!$B$2,11,A2)</f>
        <v>45232</v>
      </c>
      <c r="W2">
        <f t="shared" si="9"/>
        <v>1</v>
      </c>
      <c r="X2" s="1">
        <f>DATE(Oversigtsark!$B$2,12,A2)</f>
        <v>45262</v>
      </c>
      <c r="Y2">
        <f t="shared" si="10"/>
        <v>0</v>
      </c>
      <c r="Z2" s="1">
        <f>DATE(Z1,1,1)</f>
        <v>44927</v>
      </c>
      <c r="AA2" t="s">
        <v>0</v>
      </c>
    </row>
    <row r="3" spans="1:30" x14ac:dyDescent="0.25">
      <c r="A3">
        <v>3</v>
      </c>
      <c r="B3" s="1">
        <f>DATE(Oversigtsark!$B$2,1,A3)</f>
        <v>44929</v>
      </c>
      <c r="C3">
        <f>IF(ISERROR(VLOOKUP(B3,Z7:Z22,1,FALSE)),IF(OR(WEEKDAY(B3,17)=1,WEEKDAY(B3,17)=7),0,1),0)</f>
        <v>1</v>
      </c>
      <c r="D3" s="1">
        <f>DATE(Oversigtsark!$B$2,2,A3)</f>
        <v>44960</v>
      </c>
      <c r="E3">
        <f t="shared" si="0"/>
        <v>1</v>
      </c>
      <c r="F3" s="1">
        <f>DATE(Oversigtsark!$B$2,3,A3)</f>
        <v>44988</v>
      </c>
      <c r="G3">
        <f t="shared" si="1"/>
        <v>1</v>
      </c>
      <c r="H3" s="1">
        <f>DATE(Oversigtsark!$B$2,4,A3)</f>
        <v>45019</v>
      </c>
      <c r="I3">
        <f t="shared" si="2"/>
        <v>0</v>
      </c>
      <c r="J3" s="1">
        <f>DATE(Oversigtsark!$B$2,5,A3)</f>
        <v>45049</v>
      </c>
      <c r="K3">
        <f t="shared" si="3"/>
        <v>1</v>
      </c>
      <c r="L3" s="1">
        <f>DATE(Oversigtsark!$B$2,6,A3)</f>
        <v>45080</v>
      </c>
      <c r="M3">
        <f t="shared" si="4"/>
        <v>0</v>
      </c>
      <c r="N3" s="1">
        <f>DATE(Oversigtsark!$B$2,7,A3)</f>
        <v>45110</v>
      </c>
      <c r="O3">
        <f t="shared" si="5"/>
        <v>1</v>
      </c>
      <c r="P3" s="1">
        <f>DATE(Oversigtsark!$B$2,8,A3)</f>
        <v>45141</v>
      </c>
      <c r="Q3">
        <f t="shared" si="6"/>
        <v>1</v>
      </c>
      <c r="R3" s="1">
        <f>DATE(Oversigtsark!$B$2,9,A3)</f>
        <v>45172</v>
      </c>
      <c r="S3">
        <f t="shared" si="7"/>
        <v>0</v>
      </c>
      <c r="T3" s="1">
        <f>DATE(Oversigtsark!$B$2,10,A3)</f>
        <v>45202</v>
      </c>
      <c r="U3">
        <f t="shared" si="8"/>
        <v>1</v>
      </c>
      <c r="V3" s="1">
        <f>DATE(Oversigtsark!$B$2,11,A3)</f>
        <v>45233</v>
      </c>
      <c r="W3">
        <f t="shared" si="9"/>
        <v>1</v>
      </c>
      <c r="X3" s="1">
        <f>DATE(Oversigtsark!$B$2,12,A3)</f>
        <v>45263</v>
      </c>
      <c r="Y3">
        <f t="shared" si="10"/>
        <v>0</v>
      </c>
      <c r="Z3" s="1">
        <f>Z8-6</f>
        <v>45019</v>
      </c>
      <c r="AA3" t="s">
        <v>14</v>
      </c>
    </row>
    <row r="4" spans="1:30" x14ac:dyDescent="0.25">
      <c r="A4">
        <v>4</v>
      </c>
      <c r="B4" s="1">
        <f>DATE(Oversigtsark!$B$2,1,A4)</f>
        <v>44930</v>
      </c>
      <c r="C4">
        <f t="shared" ref="C4:C19" si="11">IF(ISERROR(VLOOKUP(B4,Z8:Z22,1,FALSE)),IF(OR(WEEKDAY(B4,17)=1,WEEKDAY(B4,17)=7),0,1),0)</f>
        <v>1</v>
      </c>
      <c r="D4" s="1">
        <f>DATE(Oversigtsark!$B$2,2,A4)</f>
        <v>44961</v>
      </c>
      <c r="E4">
        <f t="shared" si="0"/>
        <v>0</v>
      </c>
      <c r="F4" s="1">
        <f>DATE(Oversigtsark!$B$2,3,A4)</f>
        <v>44989</v>
      </c>
      <c r="G4">
        <f t="shared" si="1"/>
        <v>0</v>
      </c>
      <c r="H4" s="1">
        <f>DATE(Oversigtsark!$B$2,4,A4)</f>
        <v>45020</v>
      </c>
      <c r="I4">
        <f t="shared" si="2"/>
        <v>0</v>
      </c>
      <c r="J4" s="1">
        <f>DATE(Oversigtsark!$B$2,5,A4)</f>
        <v>45050</v>
      </c>
      <c r="K4">
        <f t="shared" si="3"/>
        <v>1</v>
      </c>
      <c r="L4" s="1">
        <f>DATE(Oversigtsark!$B$2,6,A4)</f>
        <v>45081</v>
      </c>
      <c r="M4">
        <f t="shared" si="4"/>
        <v>0</v>
      </c>
      <c r="N4" s="1">
        <f>DATE(Oversigtsark!$B$2,7,A4)</f>
        <v>45111</v>
      </c>
      <c r="O4">
        <f t="shared" si="5"/>
        <v>1</v>
      </c>
      <c r="P4" s="1">
        <f>DATE(Oversigtsark!$B$2,8,A4)</f>
        <v>45142</v>
      </c>
      <c r="Q4">
        <f t="shared" si="6"/>
        <v>1</v>
      </c>
      <c r="R4" s="1">
        <f>DATE(Oversigtsark!$B$2,9,A4)</f>
        <v>45173</v>
      </c>
      <c r="S4">
        <f t="shared" si="7"/>
        <v>1</v>
      </c>
      <c r="T4" s="1">
        <f>DATE(Oversigtsark!$B$2,10,A4)</f>
        <v>45203</v>
      </c>
      <c r="U4">
        <f t="shared" si="8"/>
        <v>1</v>
      </c>
      <c r="V4" s="1">
        <f>DATE(Oversigtsark!$B$2,11,A4)</f>
        <v>45234</v>
      </c>
      <c r="W4">
        <f t="shared" si="9"/>
        <v>0</v>
      </c>
      <c r="X4" s="1">
        <f>DATE(Oversigtsark!$B$2,12,A4)</f>
        <v>45264</v>
      </c>
      <c r="Y4">
        <f t="shared" si="10"/>
        <v>1</v>
      </c>
      <c r="Z4" s="1">
        <f>Z8-5</f>
        <v>45020</v>
      </c>
      <c r="AA4" t="s">
        <v>14</v>
      </c>
    </row>
    <row r="5" spans="1:30" x14ac:dyDescent="0.25">
      <c r="A5">
        <v>5</v>
      </c>
      <c r="B5" s="1">
        <f>DATE(Oversigtsark!$B$2,1,A5)</f>
        <v>44931</v>
      </c>
      <c r="C5">
        <f t="shared" si="11"/>
        <v>1</v>
      </c>
      <c r="D5" s="1">
        <f>DATE(Oversigtsark!$B$2,2,A5)</f>
        <v>44962</v>
      </c>
      <c r="E5">
        <f t="shared" si="0"/>
        <v>0</v>
      </c>
      <c r="F5" s="1">
        <f>DATE(Oversigtsark!$B$2,3,A5)</f>
        <v>44990</v>
      </c>
      <c r="G5">
        <f t="shared" si="1"/>
        <v>0</v>
      </c>
      <c r="H5" s="1">
        <f>DATE(Oversigtsark!$B$2,4,A5)</f>
        <v>45021</v>
      </c>
      <c r="I5">
        <f t="shared" si="2"/>
        <v>0</v>
      </c>
      <c r="J5" s="1">
        <f>DATE(Oversigtsark!$B$2,5,A5)</f>
        <v>45051</v>
      </c>
      <c r="K5">
        <f t="shared" si="3"/>
        <v>0</v>
      </c>
      <c r="L5" s="1">
        <f>DATE(Oversigtsark!$B$2,6,A5)</f>
        <v>45082</v>
      </c>
      <c r="M5">
        <f t="shared" si="4"/>
        <v>0</v>
      </c>
      <c r="N5" s="1">
        <f>DATE(Oversigtsark!$B$2,7,A5)</f>
        <v>45112</v>
      </c>
      <c r="O5">
        <f t="shared" si="5"/>
        <v>1</v>
      </c>
      <c r="P5" s="1">
        <f>DATE(Oversigtsark!$B$2,8,A5)</f>
        <v>45143</v>
      </c>
      <c r="Q5">
        <f t="shared" si="6"/>
        <v>0</v>
      </c>
      <c r="R5" s="1">
        <f>DATE(Oversigtsark!$B$2,9,A5)</f>
        <v>45174</v>
      </c>
      <c r="S5">
        <f t="shared" si="7"/>
        <v>1</v>
      </c>
      <c r="T5" s="1">
        <f>DATE(Oversigtsark!$B$2,10,A5)</f>
        <v>45204</v>
      </c>
      <c r="U5">
        <f t="shared" si="8"/>
        <v>1</v>
      </c>
      <c r="V5" s="1">
        <f>DATE(Oversigtsark!$B$2,11,A5)</f>
        <v>45235</v>
      </c>
      <c r="W5">
        <f t="shared" si="9"/>
        <v>0</v>
      </c>
      <c r="X5" s="1">
        <f>DATE(Oversigtsark!$B$2,12,A5)</f>
        <v>45265</v>
      </c>
      <c r="Y5">
        <f t="shared" si="10"/>
        <v>1</v>
      </c>
      <c r="Z5" s="1">
        <f>Z8-4</f>
        <v>45021</v>
      </c>
      <c r="AA5" t="s">
        <v>14</v>
      </c>
    </row>
    <row r="6" spans="1:30" x14ac:dyDescent="0.25">
      <c r="A6">
        <v>6</v>
      </c>
      <c r="B6" s="1">
        <f>DATE(Oversigtsark!$B$2,1,A6)</f>
        <v>44932</v>
      </c>
      <c r="C6">
        <f t="shared" si="11"/>
        <v>1</v>
      </c>
      <c r="D6" s="1">
        <f>DATE(Oversigtsark!$B$2,2,A6)</f>
        <v>44963</v>
      </c>
      <c r="E6">
        <f t="shared" si="0"/>
        <v>1</v>
      </c>
      <c r="F6" s="1">
        <f>DATE(Oversigtsark!$B$2,3,A6)</f>
        <v>44991</v>
      </c>
      <c r="G6">
        <f t="shared" si="1"/>
        <v>1</v>
      </c>
      <c r="H6" s="1">
        <f>DATE(Oversigtsark!$B$2,4,A6)</f>
        <v>45022</v>
      </c>
      <c r="I6">
        <f t="shared" si="2"/>
        <v>0</v>
      </c>
      <c r="J6" s="1">
        <f>DATE(Oversigtsark!$B$2,5,A6)</f>
        <v>45052</v>
      </c>
      <c r="K6">
        <f t="shared" si="3"/>
        <v>0</v>
      </c>
      <c r="L6" s="1">
        <f>DATE(Oversigtsark!$B$2,6,A6)</f>
        <v>45083</v>
      </c>
      <c r="M6">
        <f t="shared" si="4"/>
        <v>1</v>
      </c>
      <c r="N6" s="1">
        <f>DATE(Oversigtsark!$B$2,7,A6)</f>
        <v>45113</v>
      </c>
      <c r="O6">
        <f t="shared" si="5"/>
        <v>1</v>
      </c>
      <c r="P6" s="1">
        <f>DATE(Oversigtsark!$B$2,8,A6)</f>
        <v>45144</v>
      </c>
      <c r="Q6">
        <f t="shared" si="6"/>
        <v>0</v>
      </c>
      <c r="R6" s="1">
        <f>DATE(Oversigtsark!$B$2,9,A6)</f>
        <v>45175</v>
      </c>
      <c r="S6">
        <f t="shared" si="7"/>
        <v>1</v>
      </c>
      <c r="T6" s="1">
        <f>DATE(Oversigtsark!$B$2,10,A6)</f>
        <v>45205</v>
      </c>
      <c r="U6">
        <f t="shared" si="8"/>
        <v>1</v>
      </c>
      <c r="V6" s="1">
        <f>DATE(Oversigtsark!$B$2,11,A6)</f>
        <v>45236</v>
      </c>
      <c r="W6">
        <f t="shared" si="9"/>
        <v>1</v>
      </c>
      <c r="X6" s="1">
        <f>DATE(Oversigtsark!$B$2,12,A6)</f>
        <v>45266</v>
      </c>
      <c r="Y6">
        <f t="shared" si="10"/>
        <v>1</v>
      </c>
      <c r="Z6" s="1">
        <f>Z8-3</f>
        <v>45022</v>
      </c>
      <c r="AA6" t="s">
        <v>1</v>
      </c>
    </row>
    <row r="7" spans="1:30" x14ac:dyDescent="0.25">
      <c r="A7">
        <v>7</v>
      </c>
      <c r="B7" s="1">
        <f>DATE(Oversigtsark!$B$2,1,A7)</f>
        <v>44933</v>
      </c>
      <c r="C7">
        <f t="shared" si="11"/>
        <v>0</v>
      </c>
      <c r="D7" s="1">
        <f>DATE(Oversigtsark!$B$2,2,A7)</f>
        <v>44964</v>
      </c>
      <c r="E7">
        <f t="shared" si="0"/>
        <v>1</v>
      </c>
      <c r="F7" s="1">
        <f>DATE(Oversigtsark!$B$2,3,A7)</f>
        <v>44992</v>
      </c>
      <c r="G7">
        <f t="shared" si="1"/>
        <v>1</v>
      </c>
      <c r="H7" s="1">
        <f>DATE(Oversigtsark!$B$2,4,A7)</f>
        <v>45023</v>
      </c>
      <c r="I7">
        <f t="shared" si="2"/>
        <v>0</v>
      </c>
      <c r="J7" s="1">
        <f>DATE(Oversigtsark!$B$2,5,A7)</f>
        <v>45053</v>
      </c>
      <c r="K7">
        <f t="shared" si="3"/>
        <v>0</v>
      </c>
      <c r="L7" s="1">
        <f>DATE(Oversigtsark!$B$2,6,A7)</f>
        <v>45084</v>
      </c>
      <c r="M7">
        <f t="shared" si="4"/>
        <v>1</v>
      </c>
      <c r="N7" s="1">
        <f>DATE(Oversigtsark!$B$2,7,A7)</f>
        <v>45114</v>
      </c>
      <c r="O7">
        <f t="shared" si="5"/>
        <v>1</v>
      </c>
      <c r="P7" s="1">
        <f>DATE(Oversigtsark!$B$2,8,A7)</f>
        <v>45145</v>
      </c>
      <c r="Q7">
        <f t="shared" si="6"/>
        <v>1</v>
      </c>
      <c r="R7" s="1">
        <f>DATE(Oversigtsark!$B$2,9,A7)</f>
        <v>45176</v>
      </c>
      <c r="S7">
        <f t="shared" si="7"/>
        <v>1</v>
      </c>
      <c r="T7" s="1">
        <f>DATE(Oversigtsark!$B$2,10,A7)</f>
        <v>45206</v>
      </c>
      <c r="U7">
        <f t="shared" si="8"/>
        <v>0</v>
      </c>
      <c r="V7" s="1">
        <f>DATE(Oversigtsark!$B$2,11,A7)</f>
        <v>45237</v>
      </c>
      <c r="W7">
        <f t="shared" si="9"/>
        <v>1</v>
      </c>
      <c r="X7" s="1">
        <f>DATE(Oversigtsark!$B$2,12,A7)</f>
        <v>45267</v>
      </c>
      <c r="Y7">
        <f t="shared" si="10"/>
        <v>1</v>
      </c>
      <c r="Z7" s="1">
        <f>Z8-2</f>
        <v>45023</v>
      </c>
      <c r="AA7" t="s">
        <v>2</v>
      </c>
    </row>
    <row r="8" spans="1:30" x14ac:dyDescent="0.25">
      <c r="A8">
        <v>8</v>
      </c>
      <c r="B8" s="1">
        <f>DATE(Oversigtsark!$B$2,1,A8)</f>
        <v>44934</v>
      </c>
      <c r="C8">
        <f t="shared" si="11"/>
        <v>0</v>
      </c>
      <c r="D8" s="1">
        <f>DATE(Oversigtsark!$B$2,2,A8)</f>
        <v>44965</v>
      </c>
      <c r="E8">
        <f t="shared" si="0"/>
        <v>1</v>
      </c>
      <c r="F8" s="1">
        <f>DATE(Oversigtsark!$B$2,3,A8)</f>
        <v>44993</v>
      </c>
      <c r="G8">
        <f t="shared" si="1"/>
        <v>1</v>
      </c>
      <c r="H8" s="1">
        <f>DATE(Oversigtsark!$B$2,4,A8)</f>
        <v>45024</v>
      </c>
      <c r="I8">
        <f t="shared" si="2"/>
        <v>0</v>
      </c>
      <c r="J8" s="1">
        <f>DATE(Oversigtsark!$B$2,5,A8)</f>
        <v>45054</v>
      </c>
      <c r="K8">
        <f t="shared" si="3"/>
        <v>1</v>
      </c>
      <c r="L8" s="1">
        <f>DATE(Oversigtsark!$B$2,6,A8)</f>
        <v>45085</v>
      </c>
      <c r="M8">
        <f t="shared" si="4"/>
        <v>1</v>
      </c>
      <c r="N8" s="1">
        <f>DATE(Oversigtsark!$B$2,7,A8)</f>
        <v>45115</v>
      </c>
      <c r="O8">
        <f t="shared" si="5"/>
        <v>0</v>
      </c>
      <c r="P8" s="1">
        <f>DATE(Oversigtsark!$B$2,8,A8)</f>
        <v>45146</v>
      </c>
      <c r="Q8">
        <f t="shared" si="6"/>
        <v>1</v>
      </c>
      <c r="R8" s="1">
        <f>DATE(Oversigtsark!$B$2,9,A8)</f>
        <v>45177</v>
      </c>
      <c r="S8">
        <f t="shared" si="7"/>
        <v>1</v>
      </c>
      <c r="T8" s="1">
        <f>DATE(Oversigtsark!$B$2,10,A8)</f>
        <v>45207</v>
      </c>
      <c r="U8">
        <f t="shared" si="8"/>
        <v>0</v>
      </c>
      <c r="V8" s="1">
        <f>DATE(Oversigtsark!$B$2,11,A8)</f>
        <v>45238</v>
      </c>
      <c r="W8">
        <f t="shared" si="9"/>
        <v>1</v>
      </c>
      <c r="X8" s="1">
        <f>DATE(Oversigtsark!$B$2,12,A8)</f>
        <v>45268</v>
      </c>
      <c r="Y8">
        <f t="shared" si="10"/>
        <v>1</v>
      </c>
      <c r="Z8" s="1">
        <f>DATE(Z1,INT((MOD(19*MOD(Z1,19)+INT(Z1/100)-INT(INT(Z1/100)/4)-INT((INT(Z1/100)-INT((INT(Z1/100)+8)/25))/3)+15,30)+MOD(32+2*MOD(INT(Z1/100),4)+2*INT(MOD(Z1,100)/4)-MOD(19*MOD(Z1,19)+INT(Z1/100)-INT(INT(Z1/100)/4)-INT((INT(Z1/100)-INT((INT(Z1/100)+8)/25))/3)+15,30)-MOD(MOD(Z1,100),4),7)-7*INT((MOD(Z1,19)+11*MOD(19*MOD(Z1,19)+INT(Z1/100)-INT(INT(Z1/100)/4)-INT((INT(Z1/100)-INT((INT(Z1/100)+8)/25))/3)+15,30)+22*MOD(32+2*MOD(INT(Z1/100),4)+2*INT(MOD(Z1,100)/4)-MOD(19*MOD(Z1,19)+INT(Z1/100)-INT(INT(Z1/100)/4)-INT((INT(Z1/100)-INT((INT(Z1/100)+8)/25))/3)+15,30)-MOD(MOD(Z1,100),4),7))/451)+114)/31),MOD(MOD(19*MOD(Z1,19)+INT(Z1/100)-INT(INT(Z1/100)/4)-INT((INT(Z1/100)-INT((INT(Z1/100)+8)/25))/3)+15,30)+MOD(32+2*MOD(INT(Z1/100),4)+2*INT(MOD(Z1,100)/4)-MOD(19*MOD(Z1,19)+INT(Z1/100)-INT(INT(Z1/100)/4)-INT((INT(Z1/100)-INT((INT(Z1/100)+8)/25))/3)+15,30)-MOD(MOD(Z1,100),4),7)-7*INT((MOD(Z1,19)+11*MOD(19*MOD(Z1,19)+INT(Z1/100)-INT(INT(Z1/100)/4)-INT((INT(Z1/100)-INT((INT(Z1/100)+8)/25))/3)+15,30)+22*MOD(32+2*MOD(INT(Z1/100),4)+2*INT(MOD(Z1,100)/4)-MOD(19*MOD(Z1,19)+INT(Z1/100)-INT(INT(Z1/100)/4)-INT((INT(Z1/100)-INT((INT(Z1/100)+8)/25))/3)+15,30)-MOD(MOD(Z1,100),4),7))/451)+114,31)+1)</f>
        <v>45025</v>
      </c>
      <c r="AA8" t="s">
        <v>3</v>
      </c>
    </row>
    <row r="9" spans="1:30" x14ac:dyDescent="0.25">
      <c r="A9">
        <v>9</v>
      </c>
      <c r="B9" s="1">
        <f>DATE(Oversigtsark!$B$2,1,A9)</f>
        <v>44935</v>
      </c>
      <c r="C9">
        <f t="shared" si="11"/>
        <v>1</v>
      </c>
      <c r="D9" s="1">
        <f>DATE(Oversigtsark!$B$2,2,A9)</f>
        <v>44966</v>
      </c>
      <c r="E9">
        <f t="shared" si="0"/>
        <v>1</v>
      </c>
      <c r="F9" s="1">
        <f>DATE(Oversigtsark!$B$2,3,A9)</f>
        <v>44994</v>
      </c>
      <c r="G9">
        <f t="shared" si="1"/>
        <v>1</v>
      </c>
      <c r="H9" s="1">
        <f>DATE(Oversigtsark!$B$2,4,A9)</f>
        <v>45025</v>
      </c>
      <c r="I9">
        <f t="shared" si="2"/>
        <v>0</v>
      </c>
      <c r="J9" s="1">
        <f>DATE(Oversigtsark!$B$2,5,A9)</f>
        <v>45055</v>
      </c>
      <c r="K9">
        <f t="shared" si="3"/>
        <v>1</v>
      </c>
      <c r="L9" s="1">
        <f>DATE(Oversigtsark!$B$2,6,A9)</f>
        <v>45086</v>
      </c>
      <c r="M9">
        <f t="shared" si="4"/>
        <v>1</v>
      </c>
      <c r="N9" s="1">
        <f>DATE(Oversigtsark!$B$2,7,A9)</f>
        <v>45116</v>
      </c>
      <c r="O9">
        <f t="shared" si="5"/>
        <v>0</v>
      </c>
      <c r="P9" s="1">
        <f>DATE(Oversigtsark!$B$2,8,A9)</f>
        <v>45147</v>
      </c>
      <c r="Q9">
        <f t="shared" si="6"/>
        <v>1</v>
      </c>
      <c r="R9" s="1">
        <f>DATE(Oversigtsark!$B$2,9,A9)</f>
        <v>45178</v>
      </c>
      <c r="S9">
        <f t="shared" si="7"/>
        <v>0</v>
      </c>
      <c r="T9" s="1">
        <f>DATE(Oversigtsark!$B$2,10,A9)</f>
        <v>45208</v>
      </c>
      <c r="U9">
        <f t="shared" si="8"/>
        <v>1</v>
      </c>
      <c r="V9" s="1">
        <f>DATE(Oversigtsark!$B$2,11,A9)</f>
        <v>45239</v>
      </c>
      <c r="W9">
        <f t="shared" si="9"/>
        <v>1</v>
      </c>
      <c r="X9" s="1">
        <f>DATE(Oversigtsark!$B$2,12,A9)</f>
        <v>45269</v>
      </c>
      <c r="Y9">
        <f t="shared" si="10"/>
        <v>0</v>
      </c>
      <c r="Z9" s="1">
        <f>Z8+1</f>
        <v>45026</v>
      </c>
      <c r="AA9" t="s">
        <v>4</v>
      </c>
    </row>
    <row r="10" spans="1:30" x14ac:dyDescent="0.25">
      <c r="A10">
        <v>10</v>
      </c>
      <c r="B10" s="1">
        <f>DATE(Oversigtsark!$B$2,1,A10)</f>
        <v>44936</v>
      </c>
      <c r="C10">
        <f t="shared" si="11"/>
        <v>1</v>
      </c>
      <c r="D10" s="1">
        <f>DATE(Oversigtsark!$B$2,2,A10)</f>
        <v>44967</v>
      </c>
      <c r="E10">
        <f t="shared" si="0"/>
        <v>1</v>
      </c>
      <c r="F10" s="1">
        <f>DATE(Oversigtsark!$B$2,3,A10)</f>
        <v>44995</v>
      </c>
      <c r="G10">
        <f t="shared" si="1"/>
        <v>1</v>
      </c>
      <c r="H10" s="1">
        <f>DATE(Oversigtsark!$B$2,4,A10)</f>
        <v>45026</v>
      </c>
      <c r="I10">
        <f t="shared" si="2"/>
        <v>0</v>
      </c>
      <c r="J10" s="1">
        <f>DATE(Oversigtsark!$B$2,5,A10)</f>
        <v>45056</v>
      </c>
      <c r="K10">
        <f t="shared" si="3"/>
        <v>1</v>
      </c>
      <c r="L10" s="1">
        <f>DATE(Oversigtsark!$B$2,6,A10)</f>
        <v>45087</v>
      </c>
      <c r="M10">
        <f t="shared" si="4"/>
        <v>0</v>
      </c>
      <c r="N10" s="1">
        <f>DATE(Oversigtsark!$B$2,7,A10)</f>
        <v>45117</v>
      </c>
      <c r="O10">
        <f t="shared" si="5"/>
        <v>1</v>
      </c>
      <c r="P10" s="1">
        <f>DATE(Oversigtsark!$B$2,8,A10)</f>
        <v>45148</v>
      </c>
      <c r="Q10">
        <f t="shared" si="6"/>
        <v>1</v>
      </c>
      <c r="R10" s="1">
        <f>DATE(Oversigtsark!$B$2,9,A10)</f>
        <v>45179</v>
      </c>
      <c r="S10">
        <f t="shared" si="7"/>
        <v>0</v>
      </c>
      <c r="T10" s="1">
        <f>DATE(Oversigtsark!$B$2,10,A10)</f>
        <v>45209</v>
      </c>
      <c r="U10">
        <f t="shared" si="8"/>
        <v>1</v>
      </c>
      <c r="V10" s="1">
        <f>DATE(Oversigtsark!$B$2,11,A10)</f>
        <v>45240</v>
      </c>
      <c r="W10">
        <f t="shared" si="9"/>
        <v>1</v>
      </c>
      <c r="X10" s="1">
        <f>DATE(Oversigtsark!$B$2,12,A10)</f>
        <v>45270</v>
      </c>
      <c r="Y10">
        <f t="shared" si="10"/>
        <v>0</v>
      </c>
      <c r="Z10" s="1">
        <f>Z8+26</f>
        <v>45051</v>
      </c>
      <c r="AA10" t="s">
        <v>5</v>
      </c>
    </row>
    <row r="11" spans="1:30" x14ac:dyDescent="0.25">
      <c r="A11">
        <v>11</v>
      </c>
      <c r="B11" s="1">
        <f>DATE(Oversigtsark!$B$2,1,A11)</f>
        <v>44937</v>
      </c>
      <c r="C11">
        <f t="shared" si="11"/>
        <v>1</v>
      </c>
      <c r="D11" s="1">
        <f>DATE(Oversigtsark!$B$2,2,A11)</f>
        <v>44968</v>
      </c>
      <c r="E11">
        <f t="shared" si="0"/>
        <v>0</v>
      </c>
      <c r="F11" s="1">
        <f>DATE(Oversigtsark!$B$2,3,A11)</f>
        <v>44996</v>
      </c>
      <c r="G11">
        <f t="shared" si="1"/>
        <v>0</v>
      </c>
      <c r="H11" s="1">
        <f>DATE(Oversigtsark!$B$2,4,A11)</f>
        <v>45027</v>
      </c>
      <c r="I11">
        <f t="shared" si="2"/>
        <v>1</v>
      </c>
      <c r="J11" s="1">
        <f>DATE(Oversigtsark!$B$2,5,A11)</f>
        <v>45057</v>
      </c>
      <c r="K11">
        <f t="shared" si="3"/>
        <v>1</v>
      </c>
      <c r="L11" s="1">
        <f>DATE(Oversigtsark!$B$2,6,A11)</f>
        <v>45088</v>
      </c>
      <c r="M11">
        <f t="shared" si="4"/>
        <v>0</v>
      </c>
      <c r="N11" s="1">
        <f>DATE(Oversigtsark!$B$2,7,A11)</f>
        <v>45118</v>
      </c>
      <c r="O11">
        <f t="shared" si="5"/>
        <v>1</v>
      </c>
      <c r="P11" s="1">
        <f>DATE(Oversigtsark!$B$2,8,A11)</f>
        <v>45149</v>
      </c>
      <c r="Q11">
        <f t="shared" si="6"/>
        <v>1</v>
      </c>
      <c r="R11" s="1">
        <f>DATE(Oversigtsark!$B$2,9,A11)</f>
        <v>45180</v>
      </c>
      <c r="S11">
        <f t="shared" si="7"/>
        <v>1</v>
      </c>
      <c r="T11" s="1">
        <f>DATE(Oversigtsark!$B$2,10,A11)</f>
        <v>45210</v>
      </c>
      <c r="U11">
        <f t="shared" si="8"/>
        <v>1</v>
      </c>
      <c r="V11" s="1">
        <f>DATE(Oversigtsark!$B$2,11,A11)</f>
        <v>45241</v>
      </c>
      <c r="W11">
        <f t="shared" si="9"/>
        <v>0</v>
      </c>
      <c r="X11" s="1">
        <f>DATE(Oversigtsark!$B$2,12,A11)</f>
        <v>45271</v>
      </c>
      <c r="Y11">
        <f t="shared" si="10"/>
        <v>1</v>
      </c>
      <c r="Z11" s="1">
        <f>Z8+39</f>
        <v>45064</v>
      </c>
      <c r="AA11" t="s">
        <v>6</v>
      </c>
    </row>
    <row r="12" spans="1:30" x14ac:dyDescent="0.25">
      <c r="A12">
        <v>12</v>
      </c>
      <c r="B12" s="1">
        <f>DATE(Oversigtsark!$B$2,1,A12)</f>
        <v>44938</v>
      </c>
      <c r="C12">
        <f t="shared" si="11"/>
        <v>1</v>
      </c>
      <c r="D12" s="1">
        <f>DATE(Oversigtsark!$B$2,2,A12)</f>
        <v>44969</v>
      </c>
      <c r="E12">
        <f t="shared" si="0"/>
        <v>0</v>
      </c>
      <c r="F12" s="1">
        <f>DATE(Oversigtsark!$B$2,3,A12)</f>
        <v>44997</v>
      </c>
      <c r="G12">
        <f t="shared" si="1"/>
        <v>0</v>
      </c>
      <c r="H12" s="1">
        <f>DATE(Oversigtsark!$B$2,4,A12)</f>
        <v>45028</v>
      </c>
      <c r="I12">
        <f t="shared" si="2"/>
        <v>1</v>
      </c>
      <c r="J12" s="1">
        <f>DATE(Oversigtsark!$B$2,5,A12)</f>
        <v>45058</v>
      </c>
      <c r="K12">
        <f t="shared" si="3"/>
        <v>1</v>
      </c>
      <c r="L12" s="1">
        <f>DATE(Oversigtsark!$B$2,6,A12)</f>
        <v>45089</v>
      </c>
      <c r="M12">
        <f t="shared" si="4"/>
        <v>1</v>
      </c>
      <c r="N12" s="1">
        <f>DATE(Oversigtsark!$B$2,7,A12)</f>
        <v>45119</v>
      </c>
      <c r="O12">
        <f t="shared" si="5"/>
        <v>1</v>
      </c>
      <c r="P12" s="1">
        <f>DATE(Oversigtsark!$B$2,8,A12)</f>
        <v>45150</v>
      </c>
      <c r="Q12">
        <f t="shared" si="6"/>
        <v>0</v>
      </c>
      <c r="R12" s="1">
        <f>DATE(Oversigtsark!$B$2,9,A12)</f>
        <v>45181</v>
      </c>
      <c r="S12">
        <f t="shared" si="7"/>
        <v>1</v>
      </c>
      <c r="T12" s="1">
        <f>DATE(Oversigtsark!$B$2,10,A12)</f>
        <v>45211</v>
      </c>
      <c r="U12">
        <f t="shared" si="8"/>
        <v>1</v>
      </c>
      <c r="V12" s="1">
        <f>DATE(Oversigtsark!$B$2,11,A12)</f>
        <v>45242</v>
      </c>
      <c r="W12">
        <f t="shared" si="9"/>
        <v>0</v>
      </c>
      <c r="X12" s="1">
        <f>DATE(Oversigtsark!$B$2,12,A12)</f>
        <v>45272</v>
      </c>
      <c r="Y12">
        <f t="shared" si="10"/>
        <v>1</v>
      </c>
      <c r="Z12" s="1">
        <f>Z8+40</f>
        <v>45065</v>
      </c>
      <c r="AA12" t="s">
        <v>7</v>
      </c>
    </row>
    <row r="13" spans="1:30" x14ac:dyDescent="0.25">
      <c r="A13">
        <v>13</v>
      </c>
      <c r="B13" s="1">
        <f>DATE(Oversigtsark!$B$2,1,A13)</f>
        <v>44939</v>
      </c>
      <c r="C13">
        <f t="shared" si="11"/>
        <v>1</v>
      </c>
      <c r="D13" s="1">
        <f>DATE(Oversigtsark!$B$2,2,A13)</f>
        <v>44970</v>
      </c>
      <c r="E13">
        <f t="shared" si="0"/>
        <v>1</v>
      </c>
      <c r="F13" s="1">
        <f>DATE(Oversigtsark!$B$2,3,A13)</f>
        <v>44998</v>
      </c>
      <c r="G13">
        <f t="shared" si="1"/>
        <v>1</v>
      </c>
      <c r="H13" s="1">
        <f>DATE(Oversigtsark!$B$2,4,A13)</f>
        <v>45029</v>
      </c>
      <c r="I13">
        <f t="shared" si="2"/>
        <v>1</v>
      </c>
      <c r="J13" s="1">
        <f>DATE(Oversigtsark!$B$2,5,A13)</f>
        <v>45059</v>
      </c>
      <c r="K13">
        <f t="shared" si="3"/>
        <v>0</v>
      </c>
      <c r="L13" s="1">
        <f>DATE(Oversigtsark!$B$2,6,A13)</f>
        <v>45090</v>
      </c>
      <c r="M13">
        <f t="shared" si="4"/>
        <v>1</v>
      </c>
      <c r="N13" s="1">
        <f>DATE(Oversigtsark!$B$2,7,A13)</f>
        <v>45120</v>
      </c>
      <c r="O13">
        <f t="shared" si="5"/>
        <v>1</v>
      </c>
      <c r="P13" s="1">
        <f>DATE(Oversigtsark!$B$2,8,A13)</f>
        <v>45151</v>
      </c>
      <c r="Q13">
        <f t="shared" si="6"/>
        <v>0</v>
      </c>
      <c r="R13" s="1">
        <f>DATE(Oversigtsark!$B$2,9,A13)</f>
        <v>45182</v>
      </c>
      <c r="S13">
        <f t="shared" si="7"/>
        <v>1</v>
      </c>
      <c r="T13" s="1">
        <f>DATE(Oversigtsark!$B$2,10,A13)</f>
        <v>45212</v>
      </c>
      <c r="U13">
        <f t="shared" si="8"/>
        <v>1</v>
      </c>
      <c r="V13" s="1">
        <f>DATE(Oversigtsark!$B$2,11,A13)</f>
        <v>45243</v>
      </c>
      <c r="W13">
        <f t="shared" si="9"/>
        <v>1</v>
      </c>
      <c r="X13" s="1">
        <f>DATE(Oversigtsark!$B$2,12,A13)</f>
        <v>45273</v>
      </c>
      <c r="Y13">
        <f t="shared" si="10"/>
        <v>1</v>
      </c>
      <c r="Z13" s="1">
        <f>Z8+50</f>
        <v>45075</v>
      </c>
      <c r="AA13" t="s">
        <v>8</v>
      </c>
    </row>
    <row r="14" spans="1:30" x14ac:dyDescent="0.25">
      <c r="A14">
        <v>14</v>
      </c>
      <c r="B14" s="1">
        <f>DATE(Oversigtsark!$B$2,1,A14)</f>
        <v>44940</v>
      </c>
      <c r="C14">
        <f t="shared" si="11"/>
        <v>0</v>
      </c>
      <c r="D14" s="1">
        <f>DATE(Oversigtsark!$B$2,2,A14)</f>
        <v>44971</v>
      </c>
      <c r="E14">
        <f t="shared" si="0"/>
        <v>1</v>
      </c>
      <c r="F14" s="1">
        <f>DATE(Oversigtsark!$B$2,3,A14)</f>
        <v>44999</v>
      </c>
      <c r="G14">
        <f t="shared" si="1"/>
        <v>1</v>
      </c>
      <c r="H14" s="1">
        <f>DATE(Oversigtsark!$B$2,4,A14)</f>
        <v>45030</v>
      </c>
      <c r="I14">
        <f t="shared" si="2"/>
        <v>1</v>
      </c>
      <c r="J14" s="1">
        <f>DATE(Oversigtsark!$B$2,5,A14)</f>
        <v>45060</v>
      </c>
      <c r="K14">
        <f t="shared" si="3"/>
        <v>0</v>
      </c>
      <c r="L14" s="1">
        <f>DATE(Oversigtsark!$B$2,6,A14)</f>
        <v>45091</v>
      </c>
      <c r="M14">
        <f t="shared" si="4"/>
        <v>1</v>
      </c>
      <c r="N14" s="1">
        <f>DATE(Oversigtsark!$B$2,7,A14)</f>
        <v>45121</v>
      </c>
      <c r="O14">
        <f t="shared" si="5"/>
        <v>1</v>
      </c>
      <c r="P14" s="1">
        <f>DATE(Oversigtsark!$B$2,8,A14)</f>
        <v>45152</v>
      </c>
      <c r="Q14">
        <f t="shared" si="6"/>
        <v>1</v>
      </c>
      <c r="R14" s="1">
        <f>DATE(Oversigtsark!$B$2,9,A14)</f>
        <v>45183</v>
      </c>
      <c r="S14">
        <f t="shared" si="7"/>
        <v>1</v>
      </c>
      <c r="T14" s="1">
        <f>DATE(Oversigtsark!$B$2,10,A14)</f>
        <v>45213</v>
      </c>
      <c r="U14">
        <f t="shared" si="8"/>
        <v>0</v>
      </c>
      <c r="V14" s="1">
        <f>DATE(Oversigtsark!$B$2,11,A14)</f>
        <v>45244</v>
      </c>
      <c r="W14">
        <f t="shared" si="9"/>
        <v>1</v>
      </c>
      <c r="X14" s="1">
        <f>DATE(Oversigtsark!$B$2,12,A14)</f>
        <v>45274</v>
      </c>
      <c r="Y14">
        <f t="shared" si="10"/>
        <v>1</v>
      </c>
      <c r="Z14" s="1">
        <f>DATE(Z1,6,5)</f>
        <v>45082</v>
      </c>
      <c r="AA14" t="s">
        <v>9</v>
      </c>
    </row>
    <row r="15" spans="1:30" x14ac:dyDescent="0.25">
      <c r="A15">
        <v>15</v>
      </c>
      <c r="B15" s="1">
        <f>DATE(Oversigtsark!$B$2,1,A15)</f>
        <v>44941</v>
      </c>
      <c r="C15">
        <f t="shared" si="11"/>
        <v>0</v>
      </c>
      <c r="D15" s="1">
        <f>DATE(Oversigtsark!$B$2,2,A15)</f>
        <v>44972</v>
      </c>
      <c r="E15">
        <f t="shared" si="0"/>
        <v>1</v>
      </c>
      <c r="F15" s="1">
        <f>DATE(Oversigtsark!$B$2,3,A15)</f>
        <v>45000</v>
      </c>
      <c r="G15">
        <f t="shared" si="1"/>
        <v>1</v>
      </c>
      <c r="H15" s="1">
        <f>DATE(Oversigtsark!$B$2,4,A15)</f>
        <v>45031</v>
      </c>
      <c r="I15">
        <f t="shared" si="2"/>
        <v>0</v>
      </c>
      <c r="J15" s="1">
        <f>DATE(Oversigtsark!$B$2,5,A15)</f>
        <v>45061</v>
      </c>
      <c r="K15">
        <f t="shared" si="3"/>
        <v>1</v>
      </c>
      <c r="L15" s="1">
        <f>DATE(Oversigtsark!$B$2,6,A15)</f>
        <v>45092</v>
      </c>
      <c r="M15">
        <f t="shared" si="4"/>
        <v>1</v>
      </c>
      <c r="N15" s="1">
        <f>DATE(Oversigtsark!$B$2,7,A15)</f>
        <v>45122</v>
      </c>
      <c r="O15">
        <f t="shared" si="5"/>
        <v>0</v>
      </c>
      <c r="P15" s="1">
        <f>DATE(Oversigtsark!$B$2,8,A15)</f>
        <v>45153</v>
      </c>
      <c r="Q15">
        <f t="shared" si="6"/>
        <v>1</v>
      </c>
      <c r="R15" s="1">
        <f>DATE(Oversigtsark!$B$2,9,A15)</f>
        <v>45184</v>
      </c>
      <c r="S15">
        <f t="shared" si="7"/>
        <v>1</v>
      </c>
      <c r="T15" s="1">
        <f>DATE(Oversigtsark!$B$2,10,A15)</f>
        <v>45214</v>
      </c>
      <c r="U15">
        <f t="shared" si="8"/>
        <v>0</v>
      </c>
      <c r="V15" s="1">
        <f>DATE(Oversigtsark!$B$2,11,A15)</f>
        <v>45245</v>
      </c>
      <c r="W15">
        <f t="shared" si="9"/>
        <v>1</v>
      </c>
      <c r="X15" s="1">
        <f>DATE(Oversigtsark!$B$2,12,A15)</f>
        <v>45275</v>
      </c>
      <c r="Y15">
        <f t="shared" si="10"/>
        <v>1</v>
      </c>
      <c r="Z15" s="1">
        <f>DATE(Z1,12,24)</f>
        <v>45284</v>
      </c>
      <c r="AA15" t="s">
        <v>10</v>
      </c>
    </row>
    <row r="16" spans="1:30" x14ac:dyDescent="0.25">
      <c r="A16">
        <v>16</v>
      </c>
      <c r="B16" s="1">
        <f>DATE(Oversigtsark!$B$2,1,A16)</f>
        <v>44942</v>
      </c>
      <c r="C16">
        <f t="shared" si="11"/>
        <v>1</v>
      </c>
      <c r="D16" s="1">
        <f>DATE(Oversigtsark!$B$2,2,A16)</f>
        <v>44973</v>
      </c>
      <c r="E16">
        <f t="shared" si="0"/>
        <v>1</v>
      </c>
      <c r="F16" s="1">
        <f>DATE(Oversigtsark!$B$2,3,A16)</f>
        <v>45001</v>
      </c>
      <c r="G16">
        <f t="shared" si="1"/>
        <v>1</v>
      </c>
      <c r="H16" s="1">
        <f>DATE(Oversigtsark!$B$2,4,A16)</f>
        <v>45032</v>
      </c>
      <c r="I16">
        <f t="shared" si="2"/>
        <v>0</v>
      </c>
      <c r="J16" s="1">
        <f>DATE(Oversigtsark!$B$2,5,A16)</f>
        <v>45062</v>
      </c>
      <c r="K16">
        <f t="shared" si="3"/>
        <v>1</v>
      </c>
      <c r="L16" s="1">
        <f>DATE(Oversigtsark!$B$2,6,A16)</f>
        <v>45093</v>
      </c>
      <c r="M16">
        <f t="shared" si="4"/>
        <v>1</v>
      </c>
      <c r="N16" s="1">
        <f>DATE(Oversigtsark!$B$2,7,A16)</f>
        <v>45123</v>
      </c>
      <c r="O16">
        <f t="shared" si="5"/>
        <v>0</v>
      </c>
      <c r="P16" s="1">
        <f>DATE(Oversigtsark!$B$2,8,A16)</f>
        <v>45154</v>
      </c>
      <c r="Q16">
        <f t="shared" si="6"/>
        <v>1</v>
      </c>
      <c r="R16" s="1">
        <f>DATE(Oversigtsark!$B$2,9,A16)</f>
        <v>45185</v>
      </c>
      <c r="S16">
        <f t="shared" si="7"/>
        <v>0</v>
      </c>
      <c r="T16" s="1">
        <f>DATE(Oversigtsark!$B$2,10,A16)</f>
        <v>45215</v>
      </c>
      <c r="U16">
        <f t="shared" si="8"/>
        <v>1</v>
      </c>
      <c r="V16" s="1">
        <f>DATE(Oversigtsark!$B$2,11,A16)</f>
        <v>45246</v>
      </c>
      <c r="W16">
        <f t="shared" si="9"/>
        <v>1</v>
      </c>
      <c r="X16" s="1">
        <f>DATE(Oversigtsark!$B$2,12,A16)</f>
        <v>45276</v>
      </c>
      <c r="Y16">
        <f t="shared" si="10"/>
        <v>0</v>
      </c>
      <c r="Z16" s="1">
        <f>DATE(Z1,12,25)</f>
        <v>45285</v>
      </c>
      <c r="AA16" t="s">
        <v>11</v>
      </c>
    </row>
    <row r="17" spans="1:27" x14ac:dyDescent="0.25">
      <c r="A17">
        <v>17</v>
      </c>
      <c r="B17" s="1">
        <f>DATE(Oversigtsark!$B$2,1,A17)</f>
        <v>44943</v>
      </c>
      <c r="C17">
        <f t="shared" si="11"/>
        <v>1</v>
      </c>
      <c r="D17" s="1">
        <f>DATE(Oversigtsark!$B$2,2,A17)</f>
        <v>44974</v>
      </c>
      <c r="E17">
        <f t="shared" si="0"/>
        <v>1</v>
      </c>
      <c r="F17" s="1">
        <f>DATE(Oversigtsark!$B$2,3,A17)</f>
        <v>45002</v>
      </c>
      <c r="G17">
        <f t="shared" si="1"/>
        <v>1</v>
      </c>
      <c r="H17" s="1">
        <f>DATE(Oversigtsark!$B$2,4,A17)</f>
        <v>45033</v>
      </c>
      <c r="I17">
        <f t="shared" si="2"/>
        <v>1</v>
      </c>
      <c r="J17" s="1">
        <f>DATE(Oversigtsark!$B$2,5,A17)</f>
        <v>45063</v>
      </c>
      <c r="K17">
        <f t="shared" si="3"/>
        <v>1</v>
      </c>
      <c r="L17" s="1">
        <f>DATE(Oversigtsark!$B$2,6,A17)</f>
        <v>45094</v>
      </c>
      <c r="M17">
        <f t="shared" si="4"/>
        <v>0</v>
      </c>
      <c r="N17" s="1">
        <f>DATE(Oversigtsark!$B$2,7,A17)</f>
        <v>45124</v>
      </c>
      <c r="O17">
        <f t="shared" si="5"/>
        <v>1</v>
      </c>
      <c r="P17" s="1">
        <f>DATE(Oversigtsark!$B$2,8,A17)</f>
        <v>45155</v>
      </c>
      <c r="Q17">
        <f t="shared" si="6"/>
        <v>1</v>
      </c>
      <c r="R17" s="1">
        <f>DATE(Oversigtsark!$B$2,9,A17)</f>
        <v>45186</v>
      </c>
      <c r="S17">
        <f t="shared" si="7"/>
        <v>0</v>
      </c>
      <c r="T17" s="1">
        <f>DATE(Oversigtsark!$B$2,10,A17)</f>
        <v>45216</v>
      </c>
      <c r="U17">
        <f t="shared" si="8"/>
        <v>1</v>
      </c>
      <c r="V17" s="1">
        <f>DATE(Oversigtsark!$B$2,11,A17)</f>
        <v>45247</v>
      </c>
      <c r="W17">
        <f t="shared" si="9"/>
        <v>1</v>
      </c>
      <c r="X17" s="1">
        <f>DATE(Oversigtsark!$B$2,12,A17)</f>
        <v>45277</v>
      </c>
      <c r="Y17">
        <f t="shared" si="10"/>
        <v>0</v>
      </c>
      <c r="Z17" s="1">
        <f>DATE(Z1,12,26)</f>
        <v>45286</v>
      </c>
      <c r="AA17" t="s">
        <v>12</v>
      </c>
    </row>
    <row r="18" spans="1:27" x14ac:dyDescent="0.25">
      <c r="A18">
        <v>18</v>
      </c>
      <c r="B18" s="1">
        <f>DATE(Oversigtsark!$B$2,1,A18)</f>
        <v>44944</v>
      </c>
      <c r="C18">
        <f t="shared" si="11"/>
        <v>1</v>
      </c>
      <c r="D18" s="1">
        <f>DATE(Oversigtsark!$B$2,2,A18)</f>
        <v>44975</v>
      </c>
      <c r="E18">
        <f t="shared" si="0"/>
        <v>0</v>
      </c>
      <c r="F18" s="1">
        <f>DATE(Oversigtsark!$B$2,3,A18)</f>
        <v>45003</v>
      </c>
      <c r="G18">
        <f t="shared" si="1"/>
        <v>0</v>
      </c>
      <c r="H18" s="1">
        <f>DATE(Oversigtsark!$B$2,4,A18)</f>
        <v>45034</v>
      </c>
      <c r="I18">
        <f t="shared" si="2"/>
        <v>1</v>
      </c>
      <c r="J18" s="1">
        <f>DATE(Oversigtsark!$B$2,5,A18)</f>
        <v>45064</v>
      </c>
      <c r="K18">
        <f t="shared" si="3"/>
        <v>0</v>
      </c>
      <c r="L18" s="1">
        <f>DATE(Oversigtsark!$B$2,6,A18)</f>
        <v>45095</v>
      </c>
      <c r="M18">
        <f t="shared" si="4"/>
        <v>0</v>
      </c>
      <c r="N18" s="1">
        <f>DATE(Oversigtsark!$B$2,7,A18)</f>
        <v>45125</v>
      </c>
      <c r="O18">
        <f t="shared" si="5"/>
        <v>1</v>
      </c>
      <c r="P18" s="1">
        <f>DATE(Oversigtsark!$B$2,8,A18)</f>
        <v>45156</v>
      </c>
      <c r="Q18">
        <f t="shared" si="6"/>
        <v>1</v>
      </c>
      <c r="R18" s="1">
        <f>DATE(Oversigtsark!$B$2,9,A18)</f>
        <v>45187</v>
      </c>
      <c r="S18">
        <f t="shared" si="7"/>
        <v>1</v>
      </c>
      <c r="T18" s="1">
        <f>DATE(Oversigtsark!$B$2,10,A18)</f>
        <v>45217</v>
      </c>
      <c r="U18">
        <f t="shared" si="8"/>
        <v>1</v>
      </c>
      <c r="V18" s="1">
        <f>DATE(Oversigtsark!$B$2,11,A18)</f>
        <v>45248</v>
      </c>
      <c r="W18">
        <f t="shared" si="9"/>
        <v>0</v>
      </c>
      <c r="X18" s="1">
        <f>DATE(Oversigtsark!$B$2,12,A18)</f>
        <v>45278</v>
      </c>
      <c r="Y18">
        <f t="shared" si="10"/>
        <v>1</v>
      </c>
      <c r="Z18" s="1">
        <f>DATE(Z1,12,27)</f>
        <v>45287</v>
      </c>
      <c r="AA18" t="s">
        <v>7</v>
      </c>
    </row>
    <row r="19" spans="1:27" x14ac:dyDescent="0.25">
      <c r="A19">
        <v>19</v>
      </c>
      <c r="B19" s="1">
        <f>DATE(Oversigtsark!$B$2,1,A19)</f>
        <v>44945</v>
      </c>
      <c r="C19">
        <f t="shared" si="11"/>
        <v>1</v>
      </c>
      <c r="D19" s="1">
        <f>DATE(Oversigtsark!$B$2,2,A19)</f>
        <v>44976</v>
      </c>
      <c r="E19">
        <f t="shared" si="0"/>
        <v>0</v>
      </c>
      <c r="F19" s="1">
        <f>DATE(Oversigtsark!$B$2,3,A19)</f>
        <v>45004</v>
      </c>
      <c r="G19">
        <f t="shared" si="1"/>
        <v>0</v>
      </c>
      <c r="H19" s="1">
        <f>DATE(Oversigtsark!$B$2,4,A19)</f>
        <v>45035</v>
      </c>
      <c r="I19">
        <f t="shared" si="2"/>
        <v>1</v>
      </c>
      <c r="J19" s="1">
        <f>DATE(Oversigtsark!$B$2,5,A19)</f>
        <v>45065</v>
      </c>
      <c r="K19">
        <f t="shared" si="3"/>
        <v>0</v>
      </c>
      <c r="L19" s="1">
        <f>DATE(Oversigtsark!$B$2,6,A19)</f>
        <v>45096</v>
      </c>
      <c r="M19">
        <f t="shared" si="4"/>
        <v>1</v>
      </c>
      <c r="N19" s="1">
        <f>DATE(Oversigtsark!$B$2,7,A19)</f>
        <v>45126</v>
      </c>
      <c r="O19">
        <f t="shared" si="5"/>
        <v>1</v>
      </c>
      <c r="P19" s="1">
        <f>DATE(Oversigtsark!$B$2,8,A19)</f>
        <v>45157</v>
      </c>
      <c r="Q19">
        <f t="shared" si="6"/>
        <v>0</v>
      </c>
      <c r="R19" s="1">
        <f>DATE(Oversigtsark!$B$2,9,A19)</f>
        <v>45188</v>
      </c>
      <c r="S19">
        <f t="shared" si="7"/>
        <v>1</v>
      </c>
      <c r="T19" s="1">
        <f>DATE(Oversigtsark!$B$2,10,A19)</f>
        <v>45218</v>
      </c>
      <c r="U19">
        <f t="shared" si="8"/>
        <v>1</v>
      </c>
      <c r="V19" s="1">
        <f>DATE(Oversigtsark!$B$2,11,A19)</f>
        <v>45249</v>
      </c>
      <c r="W19">
        <f t="shared" si="9"/>
        <v>0</v>
      </c>
      <c r="X19" s="1">
        <f>DATE(Oversigtsark!$B$2,12,A19)</f>
        <v>45279</v>
      </c>
      <c r="Y19">
        <f t="shared" si="10"/>
        <v>1</v>
      </c>
      <c r="Z19" s="1">
        <f>DATE(Z1,12,28)</f>
        <v>45288</v>
      </c>
      <c r="AA19" t="s">
        <v>7</v>
      </c>
    </row>
    <row r="20" spans="1:27" x14ac:dyDescent="0.25">
      <c r="A20">
        <v>20</v>
      </c>
      <c r="B20" s="1">
        <f>DATE(Oversigtsark!$B$2,1,A20)</f>
        <v>44946</v>
      </c>
      <c r="C20">
        <f>IF(ISERROR(VLOOKUP(B20,Z23:Z38,1,FALSE)),IF(OR(WEEKDAY(B20,17)=1,WEEKDAY(B20,17)=7),0,1),0)</f>
        <v>1</v>
      </c>
      <c r="D20" s="1">
        <f>DATE(Oversigtsark!$B$2,2,A20)</f>
        <v>44977</v>
      </c>
      <c r="E20">
        <f t="shared" si="0"/>
        <v>1</v>
      </c>
      <c r="F20" s="1">
        <f>DATE(Oversigtsark!$B$2,3,A20)</f>
        <v>45005</v>
      </c>
      <c r="G20">
        <f t="shared" si="1"/>
        <v>1</v>
      </c>
      <c r="H20" s="1">
        <f>DATE(Oversigtsark!$B$2,4,A20)</f>
        <v>45036</v>
      </c>
      <c r="I20">
        <f t="shared" si="2"/>
        <v>1</v>
      </c>
      <c r="J20" s="1">
        <f>DATE(Oversigtsark!$B$2,5,A20)</f>
        <v>45066</v>
      </c>
      <c r="K20">
        <f t="shared" si="3"/>
        <v>0</v>
      </c>
      <c r="L20" s="1">
        <f>DATE(Oversigtsark!$B$2,6,A20)</f>
        <v>45097</v>
      </c>
      <c r="M20">
        <f t="shared" si="4"/>
        <v>1</v>
      </c>
      <c r="N20" s="1">
        <f>DATE(Oversigtsark!$B$2,7,A20)</f>
        <v>45127</v>
      </c>
      <c r="O20">
        <f t="shared" si="5"/>
        <v>1</v>
      </c>
      <c r="P20" s="1">
        <f>DATE(Oversigtsark!$B$2,8,A20)</f>
        <v>45158</v>
      </c>
      <c r="Q20">
        <f t="shared" si="6"/>
        <v>0</v>
      </c>
      <c r="R20" s="1">
        <f>DATE(Oversigtsark!$B$2,9,A20)</f>
        <v>45189</v>
      </c>
      <c r="S20">
        <f t="shared" si="7"/>
        <v>1</v>
      </c>
      <c r="T20" s="1">
        <f>DATE(Oversigtsark!$B$2,10,A20)</f>
        <v>45219</v>
      </c>
      <c r="U20">
        <f t="shared" si="8"/>
        <v>1</v>
      </c>
      <c r="V20" s="1">
        <f>DATE(Oversigtsark!$B$2,11,A20)</f>
        <v>45250</v>
      </c>
      <c r="W20">
        <f t="shared" si="9"/>
        <v>1</v>
      </c>
      <c r="X20" s="1">
        <f>DATE(Oversigtsark!$B$2,12,A20)</f>
        <v>45280</v>
      </c>
      <c r="Y20">
        <f t="shared" si="10"/>
        <v>1</v>
      </c>
      <c r="Z20" s="1">
        <f>DATE(Z1,12,29)</f>
        <v>45289</v>
      </c>
      <c r="AA20" t="s">
        <v>7</v>
      </c>
    </row>
    <row r="21" spans="1:27" x14ac:dyDescent="0.25">
      <c r="A21">
        <v>21</v>
      </c>
      <c r="B21" s="1">
        <f>DATE(Oversigtsark!$B$2,1,A21)</f>
        <v>44947</v>
      </c>
      <c r="C21">
        <f>IF(ISERROR(VLOOKUP(B21,Z23:Z39,1,FALSE)),IF(OR(WEEKDAY(B21,17)=1,WEEKDAY(B21,17)=7),0,1),0)</f>
        <v>0</v>
      </c>
      <c r="D21" s="1">
        <f>DATE(Oversigtsark!$B$2,2,A21)</f>
        <v>44978</v>
      </c>
      <c r="E21">
        <f t="shared" si="0"/>
        <v>1</v>
      </c>
      <c r="F21" s="1">
        <f>DATE(Oversigtsark!$B$2,3,A21)</f>
        <v>45006</v>
      </c>
      <c r="G21">
        <f t="shared" si="1"/>
        <v>1</v>
      </c>
      <c r="H21" s="1">
        <f>DATE(Oversigtsark!$B$2,4,A21)</f>
        <v>45037</v>
      </c>
      <c r="I21">
        <f t="shared" si="2"/>
        <v>1</v>
      </c>
      <c r="J21" s="1">
        <f>DATE(Oversigtsark!$B$2,5,A21)</f>
        <v>45067</v>
      </c>
      <c r="K21">
        <f t="shared" si="3"/>
        <v>0</v>
      </c>
      <c r="L21" s="1">
        <f>DATE(Oversigtsark!$B$2,6,A21)</f>
        <v>45098</v>
      </c>
      <c r="M21">
        <f t="shared" si="4"/>
        <v>1</v>
      </c>
      <c r="N21" s="1">
        <f>DATE(Oversigtsark!$B$2,7,A21)</f>
        <v>45128</v>
      </c>
      <c r="O21">
        <f t="shared" si="5"/>
        <v>1</v>
      </c>
      <c r="P21" s="1">
        <f>DATE(Oversigtsark!$B$2,8,A21)</f>
        <v>45159</v>
      </c>
      <c r="Q21">
        <f t="shared" si="6"/>
        <v>1</v>
      </c>
      <c r="R21" s="1">
        <f>DATE(Oversigtsark!$B$2,9,A21)</f>
        <v>45190</v>
      </c>
      <c r="S21">
        <f t="shared" si="7"/>
        <v>1</v>
      </c>
      <c r="T21" s="1">
        <f>DATE(Oversigtsark!$B$2,10,A21)</f>
        <v>45220</v>
      </c>
      <c r="U21">
        <f t="shared" si="8"/>
        <v>0</v>
      </c>
      <c r="V21" s="1">
        <f>DATE(Oversigtsark!$B$2,11,A21)</f>
        <v>45251</v>
      </c>
      <c r="W21">
        <f t="shared" si="9"/>
        <v>1</v>
      </c>
      <c r="X21" s="1">
        <f>DATE(Oversigtsark!$B$2,12,A21)</f>
        <v>45281</v>
      </c>
      <c r="Y21">
        <f t="shared" si="10"/>
        <v>1</v>
      </c>
      <c r="Z21" s="1">
        <f>DATE(Z1,12,30)</f>
        <v>45290</v>
      </c>
      <c r="AA21" t="s">
        <v>7</v>
      </c>
    </row>
    <row r="22" spans="1:27" x14ac:dyDescent="0.25">
      <c r="A22">
        <v>22</v>
      </c>
      <c r="B22" s="1">
        <f>DATE(Oversigtsark!$B$2,1,A22)</f>
        <v>44948</v>
      </c>
      <c r="C22">
        <f t="shared" ref="C22:C31" si="12">IF(ISERROR(VLOOKUP(B22,Z23:Z40,1,FALSE)),IF(OR(WEEKDAY(B22,17)=1,WEEKDAY(B22,17)=7),0,1),0)</f>
        <v>0</v>
      </c>
      <c r="D22" s="1">
        <f>DATE(Oversigtsark!$B$2,2,A22)</f>
        <v>44979</v>
      </c>
      <c r="E22">
        <f t="shared" si="0"/>
        <v>1</v>
      </c>
      <c r="F22" s="1">
        <f>DATE(Oversigtsark!$B$2,3,A22)</f>
        <v>45007</v>
      </c>
      <c r="G22">
        <f t="shared" si="1"/>
        <v>1</v>
      </c>
      <c r="H22" s="1">
        <f>DATE(Oversigtsark!$B$2,4,A22)</f>
        <v>45038</v>
      </c>
      <c r="I22">
        <f t="shared" si="2"/>
        <v>0</v>
      </c>
      <c r="J22" s="1">
        <f>DATE(Oversigtsark!$B$2,5,A22)</f>
        <v>45068</v>
      </c>
      <c r="K22">
        <f t="shared" si="3"/>
        <v>1</v>
      </c>
      <c r="L22" s="1">
        <f>DATE(Oversigtsark!$B$2,6,A22)</f>
        <v>45099</v>
      </c>
      <c r="M22">
        <f t="shared" si="4"/>
        <v>1</v>
      </c>
      <c r="N22" s="1">
        <f>DATE(Oversigtsark!$B$2,7,A22)</f>
        <v>45129</v>
      </c>
      <c r="O22">
        <f t="shared" si="5"/>
        <v>0</v>
      </c>
      <c r="P22" s="1">
        <f>DATE(Oversigtsark!$B$2,8,A22)</f>
        <v>45160</v>
      </c>
      <c r="Q22">
        <f t="shared" si="6"/>
        <v>1</v>
      </c>
      <c r="R22" s="1">
        <f>DATE(Oversigtsark!$B$2,9,A22)</f>
        <v>45191</v>
      </c>
      <c r="S22">
        <f t="shared" si="7"/>
        <v>1</v>
      </c>
      <c r="T22" s="1">
        <f>DATE(Oversigtsark!$B$2,10,A22)</f>
        <v>45221</v>
      </c>
      <c r="U22">
        <f t="shared" si="8"/>
        <v>0</v>
      </c>
      <c r="V22" s="1">
        <f>DATE(Oversigtsark!$B$2,11,A22)</f>
        <v>45252</v>
      </c>
      <c r="W22">
        <f t="shared" si="9"/>
        <v>1</v>
      </c>
      <c r="X22" s="1">
        <f>DATE(Oversigtsark!$B$2,12,A22)</f>
        <v>45282</v>
      </c>
      <c r="Y22">
        <f t="shared" si="10"/>
        <v>1</v>
      </c>
      <c r="Z22" s="1">
        <f>DATE(Z1,12,31)</f>
        <v>45291</v>
      </c>
      <c r="AA22" t="s">
        <v>13</v>
      </c>
    </row>
    <row r="23" spans="1:27" x14ac:dyDescent="0.25">
      <c r="A23">
        <v>23</v>
      </c>
      <c r="B23" s="1">
        <f>DATE(Oversigtsark!$B$2,1,A23)</f>
        <v>44949</v>
      </c>
      <c r="C23">
        <f t="shared" si="12"/>
        <v>1</v>
      </c>
      <c r="D23" s="1">
        <f>DATE(Oversigtsark!$B$2,2,A23)</f>
        <v>44980</v>
      </c>
      <c r="E23">
        <f t="shared" si="0"/>
        <v>1</v>
      </c>
      <c r="F23" s="1">
        <f>DATE(Oversigtsark!$B$2,3,A23)</f>
        <v>45008</v>
      </c>
      <c r="G23">
        <f t="shared" si="1"/>
        <v>1</v>
      </c>
      <c r="H23" s="1">
        <f>DATE(Oversigtsark!$B$2,4,A23)</f>
        <v>45039</v>
      </c>
      <c r="I23">
        <f t="shared" si="2"/>
        <v>0</v>
      </c>
      <c r="J23" s="1">
        <f>DATE(Oversigtsark!$B$2,5,A23)</f>
        <v>45069</v>
      </c>
      <c r="K23">
        <f t="shared" si="3"/>
        <v>1</v>
      </c>
      <c r="L23" s="1">
        <f>DATE(Oversigtsark!$B$2,6,A23)</f>
        <v>45100</v>
      </c>
      <c r="M23">
        <f t="shared" si="4"/>
        <v>1</v>
      </c>
      <c r="N23" s="1">
        <f>DATE(Oversigtsark!$B$2,7,A23)</f>
        <v>45130</v>
      </c>
      <c r="O23">
        <f t="shared" si="5"/>
        <v>0</v>
      </c>
      <c r="P23" s="1">
        <f>DATE(Oversigtsark!$B$2,8,A23)</f>
        <v>45161</v>
      </c>
      <c r="Q23">
        <f t="shared" si="6"/>
        <v>1</v>
      </c>
      <c r="R23" s="1">
        <f>DATE(Oversigtsark!$B$2,9,A23)</f>
        <v>45192</v>
      </c>
      <c r="S23">
        <f t="shared" si="7"/>
        <v>0</v>
      </c>
      <c r="T23" s="1">
        <f>DATE(Oversigtsark!$B$2,10,A23)</f>
        <v>45222</v>
      </c>
      <c r="U23">
        <f t="shared" si="8"/>
        <v>1</v>
      </c>
      <c r="V23" s="1">
        <f>DATE(Oversigtsark!$B$2,11,A23)</f>
        <v>45253</v>
      </c>
      <c r="W23">
        <f t="shared" si="9"/>
        <v>1</v>
      </c>
      <c r="X23" s="1">
        <f>DATE(Oversigtsark!$B$2,12,A23)</f>
        <v>45283</v>
      </c>
      <c r="Y23">
        <f t="shared" si="10"/>
        <v>0</v>
      </c>
    </row>
    <row r="24" spans="1:27" x14ac:dyDescent="0.25">
      <c r="A24">
        <v>24</v>
      </c>
      <c r="B24" s="1">
        <f>DATE(Oversigtsark!$B$2,1,A24)</f>
        <v>44950</v>
      </c>
      <c r="C24">
        <f t="shared" si="12"/>
        <v>1</v>
      </c>
      <c r="D24" s="1">
        <f>DATE(Oversigtsark!$B$2,2,A24)</f>
        <v>44981</v>
      </c>
      <c r="E24">
        <f t="shared" si="0"/>
        <v>1</v>
      </c>
      <c r="F24" s="1">
        <f>DATE(Oversigtsark!$B$2,3,A24)</f>
        <v>45009</v>
      </c>
      <c r="G24">
        <f t="shared" si="1"/>
        <v>1</v>
      </c>
      <c r="H24" s="1">
        <f>DATE(Oversigtsark!$B$2,4,A24)</f>
        <v>45040</v>
      </c>
      <c r="I24">
        <f t="shared" si="2"/>
        <v>1</v>
      </c>
      <c r="J24" s="1">
        <f>DATE(Oversigtsark!$B$2,5,A24)</f>
        <v>45070</v>
      </c>
      <c r="K24">
        <f t="shared" si="3"/>
        <v>1</v>
      </c>
      <c r="L24" s="1">
        <f>DATE(Oversigtsark!$B$2,6,A24)</f>
        <v>45101</v>
      </c>
      <c r="M24">
        <f t="shared" si="4"/>
        <v>0</v>
      </c>
      <c r="N24" s="1">
        <f>DATE(Oversigtsark!$B$2,7,A24)</f>
        <v>45131</v>
      </c>
      <c r="O24">
        <f t="shared" si="5"/>
        <v>1</v>
      </c>
      <c r="P24" s="1">
        <f>DATE(Oversigtsark!$B$2,8,A24)</f>
        <v>45162</v>
      </c>
      <c r="Q24">
        <f t="shared" si="6"/>
        <v>1</v>
      </c>
      <c r="R24" s="1">
        <f>DATE(Oversigtsark!$B$2,9,A24)</f>
        <v>45193</v>
      </c>
      <c r="S24">
        <f t="shared" si="7"/>
        <v>0</v>
      </c>
      <c r="T24" s="1">
        <f>DATE(Oversigtsark!$B$2,10,A24)</f>
        <v>45223</v>
      </c>
      <c r="U24">
        <f t="shared" si="8"/>
        <v>1</v>
      </c>
      <c r="V24" s="1">
        <f>DATE(Oversigtsark!$B$2,11,A24)</f>
        <v>45254</v>
      </c>
      <c r="W24">
        <f t="shared" si="9"/>
        <v>1</v>
      </c>
      <c r="X24" s="1">
        <f>DATE(Oversigtsark!$B$2,12,A24)</f>
        <v>45284</v>
      </c>
      <c r="Y24">
        <f t="shared" si="10"/>
        <v>0</v>
      </c>
    </row>
    <row r="25" spans="1:27" x14ac:dyDescent="0.25">
      <c r="A25">
        <v>25</v>
      </c>
      <c r="B25" s="1">
        <f>DATE(Oversigtsark!$B$2,1,A25)</f>
        <v>44951</v>
      </c>
      <c r="C25">
        <f t="shared" si="12"/>
        <v>1</v>
      </c>
      <c r="D25" s="1">
        <f>DATE(Oversigtsark!$B$2,2,A25)</f>
        <v>44982</v>
      </c>
      <c r="E25">
        <f t="shared" si="0"/>
        <v>0</v>
      </c>
      <c r="F25" s="1">
        <f>DATE(Oversigtsark!$B$2,3,A25)</f>
        <v>45010</v>
      </c>
      <c r="G25">
        <f t="shared" si="1"/>
        <v>0</v>
      </c>
      <c r="H25" s="1">
        <f>DATE(Oversigtsark!$B$2,4,A25)</f>
        <v>45041</v>
      </c>
      <c r="I25">
        <f t="shared" si="2"/>
        <v>1</v>
      </c>
      <c r="J25" s="1">
        <f>DATE(Oversigtsark!$B$2,5,A25)</f>
        <v>45071</v>
      </c>
      <c r="K25">
        <f t="shared" si="3"/>
        <v>1</v>
      </c>
      <c r="L25" s="1">
        <f>DATE(Oversigtsark!$B$2,6,A25)</f>
        <v>45102</v>
      </c>
      <c r="M25">
        <f t="shared" si="4"/>
        <v>0</v>
      </c>
      <c r="N25" s="1">
        <f>DATE(Oversigtsark!$B$2,7,A25)</f>
        <v>45132</v>
      </c>
      <c r="O25">
        <f t="shared" si="5"/>
        <v>1</v>
      </c>
      <c r="P25" s="1">
        <f>DATE(Oversigtsark!$B$2,8,A25)</f>
        <v>45163</v>
      </c>
      <c r="Q25">
        <f t="shared" si="6"/>
        <v>1</v>
      </c>
      <c r="R25" s="1">
        <f>DATE(Oversigtsark!$B$2,9,A25)</f>
        <v>45194</v>
      </c>
      <c r="S25">
        <f t="shared" si="7"/>
        <v>1</v>
      </c>
      <c r="T25" s="1">
        <f>DATE(Oversigtsark!$B$2,10,A25)</f>
        <v>45224</v>
      </c>
      <c r="U25">
        <f t="shared" si="8"/>
        <v>1</v>
      </c>
      <c r="V25" s="1">
        <f>DATE(Oversigtsark!$B$2,11,A25)</f>
        <v>45255</v>
      </c>
      <c r="W25">
        <f t="shared" si="9"/>
        <v>0</v>
      </c>
      <c r="X25" s="1">
        <f>DATE(Oversigtsark!$B$2,12,A25)</f>
        <v>45285</v>
      </c>
      <c r="Y25">
        <f t="shared" si="10"/>
        <v>0</v>
      </c>
    </row>
    <row r="26" spans="1:27" x14ac:dyDescent="0.25">
      <c r="A26">
        <v>26</v>
      </c>
      <c r="B26" s="1">
        <f>DATE(Oversigtsark!$B$2,1,A26)</f>
        <v>44952</v>
      </c>
      <c r="C26">
        <f t="shared" si="12"/>
        <v>1</v>
      </c>
      <c r="D26" s="1">
        <f>DATE(Oversigtsark!$B$2,2,A26)</f>
        <v>44983</v>
      </c>
      <c r="E26">
        <f t="shared" si="0"/>
        <v>0</v>
      </c>
      <c r="F26" s="1">
        <f>DATE(Oversigtsark!$B$2,3,A26)</f>
        <v>45011</v>
      </c>
      <c r="G26">
        <f t="shared" si="1"/>
        <v>0</v>
      </c>
      <c r="H26" s="1">
        <f>DATE(Oversigtsark!$B$2,4,A26)</f>
        <v>45042</v>
      </c>
      <c r="I26">
        <f t="shared" si="2"/>
        <v>1</v>
      </c>
      <c r="J26" s="1">
        <f>DATE(Oversigtsark!$B$2,5,A26)</f>
        <v>45072</v>
      </c>
      <c r="K26">
        <f t="shared" si="3"/>
        <v>1</v>
      </c>
      <c r="L26" s="1">
        <f>DATE(Oversigtsark!$B$2,6,A26)</f>
        <v>45103</v>
      </c>
      <c r="M26">
        <f t="shared" si="4"/>
        <v>1</v>
      </c>
      <c r="N26" s="1">
        <f>DATE(Oversigtsark!$B$2,7,A26)</f>
        <v>45133</v>
      </c>
      <c r="O26">
        <f t="shared" si="5"/>
        <v>1</v>
      </c>
      <c r="P26" s="1">
        <f>DATE(Oversigtsark!$B$2,8,A26)</f>
        <v>45164</v>
      </c>
      <c r="Q26">
        <f t="shared" si="6"/>
        <v>0</v>
      </c>
      <c r="R26" s="1">
        <f>DATE(Oversigtsark!$B$2,9,A26)</f>
        <v>45195</v>
      </c>
      <c r="S26">
        <f t="shared" si="7"/>
        <v>1</v>
      </c>
      <c r="T26" s="1">
        <f>DATE(Oversigtsark!$B$2,10,A26)</f>
        <v>45225</v>
      </c>
      <c r="U26">
        <f t="shared" si="8"/>
        <v>1</v>
      </c>
      <c r="V26" s="1">
        <f>DATE(Oversigtsark!$B$2,11,A26)</f>
        <v>45256</v>
      </c>
      <c r="W26">
        <f t="shared" si="9"/>
        <v>0</v>
      </c>
      <c r="X26" s="1">
        <f>DATE(Oversigtsark!$B$2,12,A26)</f>
        <v>45286</v>
      </c>
      <c r="Y26">
        <f t="shared" si="10"/>
        <v>0</v>
      </c>
    </row>
    <row r="27" spans="1:27" x14ac:dyDescent="0.25">
      <c r="A27">
        <v>27</v>
      </c>
      <c r="B27" s="1">
        <f>DATE(Oversigtsark!$B$2,1,A27)</f>
        <v>44953</v>
      </c>
      <c r="C27">
        <f t="shared" si="12"/>
        <v>1</v>
      </c>
      <c r="D27" s="1">
        <f>DATE(Oversigtsark!$B$2,2,A27)</f>
        <v>44984</v>
      </c>
      <c r="E27">
        <f t="shared" si="0"/>
        <v>1</v>
      </c>
      <c r="F27" s="1">
        <f>DATE(Oversigtsark!$B$2,3,A27)</f>
        <v>45012</v>
      </c>
      <c r="G27">
        <f t="shared" si="1"/>
        <v>1</v>
      </c>
      <c r="H27" s="1">
        <f>DATE(Oversigtsark!$B$2,4,A27)</f>
        <v>45043</v>
      </c>
      <c r="I27">
        <f t="shared" si="2"/>
        <v>1</v>
      </c>
      <c r="J27" s="1">
        <f>DATE(Oversigtsark!$B$2,5,A27)</f>
        <v>45073</v>
      </c>
      <c r="K27">
        <f t="shared" si="3"/>
        <v>0</v>
      </c>
      <c r="L27" s="1">
        <f>DATE(Oversigtsark!$B$2,6,A27)</f>
        <v>45104</v>
      </c>
      <c r="M27">
        <f t="shared" si="4"/>
        <v>1</v>
      </c>
      <c r="N27" s="1">
        <f>DATE(Oversigtsark!$B$2,7,A27)</f>
        <v>45134</v>
      </c>
      <c r="O27">
        <f t="shared" si="5"/>
        <v>1</v>
      </c>
      <c r="P27" s="1">
        <f>DATE(Oversigtsark!$B$2,8,A27)</f>
        <v>45165</v>
      </c>
      <c r="Q27">
        <f t="shared" si="6"/>
        <v>0</v>
      </c>
      <c r="R27" s="1">
        <f>DATE(Oversigtsark!$B$2,9,A27)</f>
        <v>45196</v>
      </c>
      <c r="S27">
        <f t="shared" si="7"/>
        <v>1</v>
      </c>
      <c r="T27" s="1">
        <f>DATE(Oversigtsark!$B$2,10,A27)</f>
        <v>45226</v>
      </c>
      <c r="U27">
        <f t="shared" si="8"/>
        <v>1</v>
      </c>
      <c r="V27" s="1">
        <f>DATE(Oversigtsark!$B$2,11,A27)</f>
        <v>45257</v>
      </c>
      <c r="W27">
        <f t="shared" si="9"/>
        <v>1</v>
      </c>
      <c r="X27" s="1">
        <f>DATE(Oversigtsark!$B$2,12,A27)</f>
        <v>45287</v>
      </c>
      <c r="Y27">
        <f t="shared" si="10"/>
        <v>0</v>
      </c>
      <c r="Z27">
        <f>IF(OR(WEEKDAY(X27,17)=1,WEEKDAY(X27,17)=7),0,1)</f>
        <v>1</v>
      </c>
    </row>
    <row r="28" spans="1:27" x14ac:dyDescent="0.25">
      <c r="A28">
        <v>28</v>
      </c>
      <c r="B28" s="1">
        <f>DATE(Oversigtsark!$B$2,1,A28)</f>
        <v>44954</v>
      </c>
      <c r="C28">
        <f t="shared" si="12"/>
        <v>0</v>
      </c>
      <c r="D28" s="1">
        <f>DATE(Oversigtsark!$B$2,2,A28)</f>
        <v>44985</v>
      </c>
      <c r="E28">
        <f t="shared" si="0"/>
        <v>1</v>
      </c>
      <c r="F28" s="1">
        <f>DATE(Oversigtsark!$B$2,3,A28)</f>
        <v>45013</v>
      </c>
      <c r="G28">
        <f t="shared" si="1"/>
        <v>1</v>
      </c>
      <c r="H28" s="1">
        <f>DATE(Oversigtsark!$B$2,4,A28)</f>
        <v>45044</v>
      </c>
      <c r="I28">
        <f t="shared" si="2"/>
        <v>1</v>
      </c>
      <c r="J28" s="1">
        <f>DATE(Oversigtsark!$B$2,5,A28)</f>
        <v>45074</v>
      </c>
      <c r="K28">
        <f t="shared" si="3"/>
        <v>0</v>
      </c>
      <c r="L28" s="1">
        <f>DATE(Oversigtsark!$B$2,6,A28)</f>
        <v>45105</v>
      </c>
      <c r="M28">
        <f t="shared" si="4"/>
        <v>1</v>
      </c>
      <c r="N28" s="1">
        <f>DATE(Oversigtsark!$B$2,7,A28)</f>
        <v>45135</v>
      </c>
      <c r="O28">
        <f t="shared" si="5"/>
        <v>1</v>
      </c>
      <c r="P28" s="1">
        <f>DATE(Oversigtsark!$B$2,8,A28)</f>
        <v>45166</v>
      </c>
      <c r="Q28">
        <f t="shared" si="6"/>
        <v>1</v>
      </c>
      <c r="R28" s="1">
        <f>DATE(Oversigtsark!$B$2,9,A28)</f>
        <v>45197</v>
      </c>
      <c r="S28">
        <f t="shared" si="7"/>
        <v>1</v>
      </c>
      <c r="T28" s="1">
        <f>DATE(Oversigtsark!$B$2,10,A28)</f>
        <v>45227</v>
      </c>
      <c r="U28">
        <f t="shared" si="8"/>
        <v>0</v>
      </c>
      <c r="V28" s="1">
        <f>DATE(Oversigtsark!$B$2,11,A28)</f>
        <v>45258</v>
      </c>
      <c r="W28">
        <f t="shared" si="9"/>
        <v>1</v>
      </c>
      <c r="X28" s="1">
        <f>DATE(Oversigtsark!$B$2,12,A28)</f>
        <v>45288</v>
      </c>
      <c r="Y28">
        <f t="shared" si="10"/>
        <v>0</v>
      </c>
      <c r="Z28">
        <f t="shared" ref="Z28:Z30" si="13">IF(OR(WEEKDAY(X28,17)=1,WEEKDAY(X28,17)=7),0,1)</f>
        <v>1</v>
      </c>
    </row>
    <row r="29" spans="1:27" x14ac:dyDescent="0.25">
      <c r="A29">
        <v>29</v>
      </c>
      <c r="B29" s="1">
        <f>DATE(Oversigtsark!$B$2,1,A29)</f>
        <v>44955</v>
      </c>
      <c r="C29">
        <f t="shared" si="12"/>
        <v>0</v>
      </c>
      <c r="D29" s="1" t="str">
        <f>IF(AND(MOD(Oversigtsark!B2,4)=0,OR(MOD(Oversigtsark!B2,100)&lt;&gt;0,MOD(Oversigtsark!B2,400)=0)),DATE(Oversigtsark!$B$2,2,A29),"")</f>
        <v/>
      </c>
      <c r="E29">
        <f>IF(D29="",0,IF(ISERROR(VLOOKUP(D29,$Z$2:$Z$22,1,FALSE)),IF(OR(WEEKDAY(D29,17)=1,WEEKDAY(D29,17)=7),0,1),0))</f>
        <v>0</v>
      </c>
      <c r="F29" s="1">
        <f>DATE(Oversigtsark!$B$2,3,A29)</f>
        <v>45014</v>
      </c>
      <c r="G29">
        <f t="shared" si="1"/>
        <v>1</v>
      </c>
      <c r="H29" s="1">
        <f>DATE(Oversigtsark!$B$2,4,A29)</f>
        <v>45045</v>
      </c>
      <c r="I29">
        <f t="shared" si="2"/>
        <v>0</v>
      </c>
      <c r="J29" s="1">
        <f>DATE(Oversigtsark!$B$2,5,A29)</f>
        <v>45075</v>
      </c>
      <c r="K29">
        <f t="shared" si="3"/>
        <v>0</v>
      </c>
      <c r="L29" s="1">
        <f>DATE(Oversigtsark!$B$2,6,A29)</f>
        <v>45106</v>
      </c>
      <c r="M29">
        <f t="shared" si="4"/>
        <v>1</v>
      </c>
      <c r="N29" s="1">
        <f>DATE(Oversigtsark!$B$2,7,A29)</f>
        <v>45136</v>
      </c>
      <c r="O29">
        <f t="shared" si="5"/>
        <v>0</v>
      </c>
      <c r="P29" s="1">
        <f>DATE(Oversigtsark!$B$2,8,A29)</f>
        <v>45167</v>
      </c>
      <c r="Q29">
        <f t="shared" si="6"/>
        <v>1</v>
      </c>
      <c r="R29" s="1">
        <f>DATE(Oversigtsark!$B$2,9,A29)</f>
        <v>45198</v>
      </c>
      <c r="S29">
        <f t="shared" si="7"/>
        <v>1</v>
      </c>
      <c r="T29" s="1">
        <f>DATE(Oversigtsark!$B$2,10,A29)</f>
        <v>45228</v>
      </c>
      <c r="U29">
        <f t="shared" si="8"/>
        <v>0</v>
      </c>
      <c r="V29" s="1">
        <f>DATE(Oversigtsark!$B$2,11,A29)</f>
        <v>45259</v>
      </c>
      <c r="W29">
        <f t="shared" si="9"/>
        <v>1</v>
      </c>
      <c r="X29" s="1">
        <f>DATE(Oversigtsark!$B$2,12,A29)</f>
        <v>45289</v>
      </c>
      <c r="Y29">
        <f t="shared" si="10"/>
        <v>0</v>
      </c>
      <c r="Z29">
        <f t="shared" si="13"/>
        <v>1</v>
      </c>
    </row>
    <row r="30" spans="1:27" x14ac:dyDescent="0.25">
      <c r="A30">
        <v>30</v>
      </c>
      <c r="B30" s="1">
        <f>DATE(Oversigtsark!$B$2,1,A30)</f>
        <v>44956</v>
      </c>
      <c r="C30">
        <f t="shared" si="12"/>
        <v>1</v>
      </c>
      <c r="F30" s="1">
        <f>DATE(Oversigtsark!$B$2,3,A30)</f>
        <v>45015</v>
      </c>
      <c r="G30">
        <f t="shared" si="1"/>
        <v>1</v>
      </c>
      <c r="H30" s="1">
        <f>DATE(Oversigtsark!$B$2,4,A30)</f>
        <v>45046</v>
      </c>
      <c r="I30">
        <f t="shared" si="2"/>
        <v>0</v>
      </c>
      <c r="J30" s="1">
        <f>DATE(Oversigtsark!$B$2,5,A30)</f>
        <v>45076</v>
      </c>
      <c r="K30">
        <f t="shared" si="3"/>
        <v>1</v>
      </c>
      <c r="L30" s="1">
        <f>DATE(Oversigtsark!$B$2,6,A30)</f>
        <v>45107</v>
      </c>
      <c r="M30">
        <f t="shared" si="4"/>
        <v>1</v>
      </c>
      <c r="N30" s="1">
        <f>DATE(Oversigtsark!$B$2,7,A30)</f>
        <v>45137</v>
      </c>
      <c r="O30">
        <f t="shared" si="5"/>
        <v>0</v>
      </c>
      <c r="P30" s="1">
        <f>DATE(Oversigtsark!$B$2,8,A30)</f>
        <v>45168</v>
      </c>
      <c r="Q30">
        <f t="shared" si="6"/>
        <v>1</v>
      </c>
      <c r="R30" s="1">
        <f>DATE(Oversigtsark!$B$2,9,A30)</f>
        <v>45199</v>
      </c>
      <c r="S30">
        <f t="shared" si="7"/>
        <v>0</v>
      </c>
      <c r="T30" s="1">
        <f>DATE(Oversigtsark!$B$2,10,A30)</f>
        <v>45229</v>
      </c>
      <c r="U30">
        <f t="shared" si="8"/>
        <v>1</v>
      </c>
      <c r="V30" s="1">
        <f>DATE(Oversigtsark!$B$2,11,A30)</f>
        <v>45260</v>
      </c>
      <c r="W30">
        <f t="shared" si="9"/>
        <v>1</v>
      </c>
      <c r="X30" s="1">
        <f>DATE(Oversigtsark!$B$2,12,A30)</f>
        <v>45290</v>
      </c>
      <c r="Y30">
        <f t="shared" si="10"/>
        <v>0</v>
      </c>
      <c r="Z30">
        <f t="shared" si="13"/>
        <v>0</v>
      </c>
    </row>
    <row r="31" spans="1:27" x14ac:dyDescent="0.25">
      <c r="A31">
        <v>31</v>
      </c>
      <c r="B31" s="1">
        <f>DATE(Oversigtsark!$B$2,1,A31)</f>
        <v>44957</v>
      </c>
      <c r="C31">
        <f t="shared" si="12"/>
        <v>1</v>
      </c>
      <c r="F31" s="1">
        <f>DATE(Oversigtsark!$B$2,3,A31)</f>
        <v>45016</v>
      </c>
      <c r="G31">
        <f t="shared" si="1"/>
        <v>1</v>
      </c>
      <c r="J31" s="1">
        <f>DATE(Oversigtsark!$B$2,5,A31)</f>
        <v>45077</v>
      </c>
      <c r="K31">
        <f t="shared" si="3"/>
        <v>1</v>
      </c>
      <c r="N31" s="1">
        <f>DATE(Oversigtsark!$B$2,7,A31)</f>
        <v>45138</v>
      </c>
      <c r="O31">
        <f t="shared" si="5"/>
        <v>1</v>
      </c>
      <c r="P31" s="1">
        <f>DATE(Oversigtsark!$B$2,8,A31)</f>
        <v>45169</v>
      </c>
      <c r="Q31">
        <f t="shared" si="6"/>
        <v>1</v>
      </c>
      <c r="T31" s="1">
        <f>DATE(Oversigtsark!$B$2,10,A31)</f>
        <v>45230</v>
      </c>
      <c r="U31">
        <f t="shared" si="8"/>
        <v>1</v>
      </c>
      <c r="X31" s="1">
        <f>DATE(Oversigtsark!$B$2,12,A31)</f>
        <v>45291</v>
      </c>
      <c r="Y31">
        <f t="shared" si="10"/>
        <v>0</v>
      </c>
    </row>
    <row r="32" spans="1:27" x14ac:dyDescent="0.25">
      <c r="A32">
        <f>SUM(B32:Y32)</f>
        <v>221</v>
      </c>
      <c r="B32">
        <v>0</v>
      </c>
      <c r="C32">
        <f>SUM(C1:C31)</f>
        <v>22</v>
      </c>
      <c r="D32">
        <v>0</v>
      </c>
      <c r="E32">
        <f>SUM(E1:E31)-5</f>
        <v>15</v>
      </c>
      <c r="F32">
        <v>0</v>
      </c>
      <c r="G32">
        <f>SUM(G1:G31)</f>
        <v>23</v>
      </c>
      <c r="H32">
        <v>0</v>
      </c>
      <c r="I32">
        <f>SUM(I1:I31)</f>
        <v>14</v>
      </c>
      <c r="J32">
        <v>0</v>
      </c>
      <c r="K32">
        <f>SUM(K1:K31)</f>
        <v>19</v>
      </c>
      <c r="L32">
        <v>0</v>
      </c>
      <c r="M32">
        <f>SUM(M1:M31)</f>
        <v>21</v>
      </c>
      <c r="N32">
        <v>0</v>
      </c>
      <c r="O32">
        <f>SUM(O1:O31)-10</f>
        <v>11</v>
      </c>
      <c r="P32">
        <v>0</v>
      </c>
      <c r="Q32">
        <f>SUM(Q1:Q31)-5</f>
        <v>18</v>
      </c>
      <c r="R32">
        <v>0</v>
      </c>
      <c r="S32">
        <f>SUM(S1:S31)</f>
        <v>21</v>
      </c>
      <c r="T32">
        <v>0</v>
      </c>
      <c r="U32">
        <f>SUM(U1:U31)-6+SUM(Z27:Z30)</f>
        <v>19</v>
      </c>
      <c r="V32">
        <v>0</v>
      </c>
      <c r="W32">
        <f>SUM(W1:W31)</f>
        <v>22</v>
      </c>
      <c r="X32">
        <v>0</v>
      </c>
      <c r="Y32">
        <f>SUM(Y1:Y31)</f>
        <v>16</v>
      </c>
    </row>
    <row r="36" spans="2:27" x14ac:dyDescent="0.25">
      <c r="B36" s="1">
        <f>DATE(Oversigtsark!$B$2+1,1,A1)</f>
        <v>45292</v>
      </c>
      <c r="C36">
        <f>IF(ISERROR(VLOOKUP(B36,$Z$37:$Z$57,1,FALSE)),IF(OR(WEEKDAY(B36,17)=1,WEEKDAY(B36,17)=7),0,1),0)</f>
        <v>0</v>
      </c>
      <c r="D36" s="1">
        <f>DATE(Oversigtsark!$B$2+1,2,A1)</f>
        <v>45323</v>
      </c>
      <c r="E36">
        <f>IF(ISERROR(VLOOKUP(D36,$Z$37:$Z$57,1,FALSE)),IF(OR(WEEKDAY(D36,17)=1,WEEKDAY(D36,17)=7),0,1),0)</f>
        <v>1</v>
      </c>
      <c r="F36" s="1">
        <f>DATE(Oversigtsark!$B$2+1,3,A1)</f>
        <v>45352</v>
      </c>
      <c r="G36">
        <f>IF(ISERROR(VLOOKUP(F36,$Z$37:$Z$57,1,FALSE)),IF(OR(WEEKDAY(F36,17)=1,WEEKDAY(F36,17)=7),0,1),0)</f>
        <v>1</v>
      </c>
      <c r="H36" s="1">
        <f>DATE(Oversigtsark!$B$2+1,4,A1)</f>
        <v>45383</v>
      </c>
      <c r="I36">
        <f>IF(ISERROR(VLOOKUP(H36,$Z$37:$Z$57,1,FALSE)),IF(OR(WEEKDAY(H36,17)=1,WEEKDAY(H36,17)=7),0,1),0)</f>
        <v>0</v>
      </c>
      <c r="J36" s="1">
        <f>DATE(Oversigtsark!$B$2+1,5,A1)</f>
        <v>45413</v>
      </c>
      <c r="K36">
        <f>IF(ISERROR(VLOOKUP(J36,$Z$37:$Z$57,1,FALSE)),IF(OR(WEEKDAY(J36,17)=1,WEEKDAY(J36,17)=7),0,1),0)</f>
        <v>1</v>
      </c>
      <c r="L36" s="1">
        <f>DATE(Oversigtsark!$B$2+1,6,A1)</f>
        <v>45444</v>
      </c>
      <c r="M36">
        <f>IF(ISERROR(VLOOKUP(L36,$Z$37:$Z$57,1,FALSE)),IF(OR(WEEKDAY(L36,17)=1,WEEKDAY(L36,17)=7),0,1),0)</f>
        <v>0</v>
      </c>
      <c r="N36" s="1">
        <f>DATE(Oversigtsark!$B$2+1,7,A1)</f>
        <v>45474</v>
      </c>
      <c r="O36">
        <f>IF(ISERROR(VLOOKUP(N36,$Z$37:$Z$57,1,FALSE)),IF(OR(WEEKDAY(N36,17)=1,WEEKDAY(N36,17)=7),0,1),0)</f>
        <v>1</v>
      </c>
      <c r="P36" s="1">
        <f>DATE(Oversigtsark!$B$2+1,8,A1)</f>
        <v>45505</v>
      </c>
      <c r="Q36">
        <f>IF(ISERROR(VLOOKUP(P36,$Z$37:$Z$57,1,FALSE)),IF(OR(WEEKDAY(P36,17)=1,WEEKDAY(P36,17)=7),0,1),0)</f>
        <v>1</v>
      </c>
      <c r="R36" s="1">
        <f>DATE(Oversigtsark!$B$2+1,9,A1)</f>
        <v>45536</v>
      </c>
      <c r="S36">
        <f>IF(ISERROR(VLOOKUP(R36,$Z$37:$Z$57,1,FALSE)),IF(OR(WEEKDAY(R36,17)=1,WEEKDAY(R36,17)=7),0,1),0)</f>
        <v>0</v>
      </c>
      <c r="T36" s="1">
        <f>DATE(Oversigtsark!$B$2+1,10,A1)</f>
        <v>45566</v>
      </c>
      <c r="U36">
        <f>IF(ISERROR(VLOOKUP(T36,$Z$37:$Z$57,1,FALSE)),IF(OR(WEEKDAY(T36,17)=1,WEEKDAY(T36,17)=7),0,1),0)</f>
        <v>1</v>
      </c>
      <c r="V36" s="1">
        <f>DATE(Oversigtsark!$B$2+1,11,A1)</f>
        <v>45597</v>
      </c>
      <c r="W36">
        <f>IF(ISERROR(VLOOKUP(V36,$Z$37:$Z$57,1,FALSE)),IF(OR(WEEKDAY(V36,17)=1,WEEKDAY(V36,17)=7),0,1),0)</f>
        <v>1</v>
      </c>
      <c r="X36" s="1">
        <f>DATE(Oversigtsark!$B$2+1,12,A1)</f>
        <v>45627</v>
      </c>
      <c r="Y36">
        <f>IF(ISERROR(VLOOKUP(X36,$Z$37:$Z$57,1,FALSE)),IF(OR(WEEKDAY(X36,17)=1,WEEKDAY(X36,17)=7),0,1),0)</f>
        <v>0</v>
      </c>
      <c r="Z36">
        <f>Z1+1</f>
        <v>2024</v>
      </c>
    </row>
    <row r="37" spans="2:27" x14ac:dyDescent="0.25">
      <c r="B37" s="1">
        <f>DATE(Oversigtsark!$B$2+1,1,A2)</f>
        <v>45293</v>
      </c>
      <c r="C37">
        <f t="shared" ref="C37:C66" si="14">IF(ISERROR(VLOOKUP(B37,$Z$37:$Z$57,1,FALSE)),IF(OR(WEEKDAY(B37,17)=1,WEEKDAY(B37,17)=7),0,1),0)</f>
        <v>1</v>
      </c>
      <c r="D37" s="1">
        <f>DATE(Oversigtsark!$B$2+1,2,A2)</f>
        <v>45324</v>
      </c>
      <c r="E37">
        <f t="shared" ref="E37:E63" si="15">IF(ISERROR(VLOOKUP(D37,$Z$37:$Z$57,1,FALSE)),IF(OR(WEEKDAY(D37,17)=1,WEEKDAY(D37,17)=7),0,1),0)</f>
        <v>1</v>
      </c>
      <c r="F37" s="1">
        <f>DATE(Oversigtsark!$B$2+1,3,A2)</f>
        <v>45353</v>
      </c>
      <c r="G37">
        <f t="shared" ref="G37:G66" si="16">IF(ISERROR(VLOOKUP(F37,$Z$37:$Z$57,1,FALSE)),IF(OR(WEEKDAY(F37,17)=1,WEEKDAY(F37,17)=7),0,1),0)</f>
        <v>0</v>
      </c>
      <c r="H37" s="1">
        <f>DATE(Oversigtsark!$B$2+1,4,A2)</f>
        <v>45384</v>
      </c>
      <c r="I37">
        <f t="shared" ref="I37:I65" si="17">IF(ISERROR(VLOOKUP(H37,$Z$37:$Z$57,1,FALSE)),IF(OR(WEEKDAY(H37,17)=1,WEEKDAY(H37,17)=7),0,1),0)</f>
        <v>1</v>
      </c>
      <c r="J37" s="1">
        <f>DATE(Oversigtsark!$B$2+1,5,A2)</f>
        <v>45414</v>
      </c>
      <c r="K37">
        <f t="shared" ref="K37:K66" si="18">IF(ISERROR(VLOOKUP(J37,$Z$37:$Z$57,1,FALSE)),IF(OR(WEEKDAY(J37,17)=1,WEEKDAY(J37,17)=7),0,1),0)</f>
        <v>1</v>
      </c>
      <c r="L37" s="1">
        <f>DATE(Oversigtsark!$B$2+1,6,A2)</f>
        <v>45445</v>
      </c>
      <c r="M37">
        <f t="shared" ref="M37:M65" si="19">IF(ISERROR(VLOOKUP(L37,$Z$37:$Z$57,1,FALSE)),IF(OR(WEEKDAY(L37,17)=1,WEEKDAY(L37,17)=7),0,1),0)</f>
        <v>0</v>
      </c>
      <c r="N37" s="1">
        <f>DATE(Oversigtsark!$B$2+1,7,A2)</f>
        <v>45475</v>
      </c>
      <c r="O37">
        <f t="shared" ref="O37:O66" si="20">IF(ISERROR(VLOOKUP(N37,$Z$37:$Z$57,1,FALSE)),IF(OR(WEEKDAY(N37,17)=1,WEEKDAY(N37,17)=7),0,1),0)</f>
        <v>1</v>
      </c>
      <c r="P37" s="1">
        <f>DATE(Oversigtsark!$B$2+1,8,A2)</f>
        <v>45506</v>
      </c>
      <c r="Q37">
        <f t="shared" ref="Q37:Q66" si="21">IF(ISERROR(VLOOKUP(P37,$Z$37:$Z$57,1,FALSE)),IF(OR(WEEKDAY(P37,17)=1,WEEKDAY(P37,17)=7),0,1),0)</f>
        <v>1</v>
      </c>
      <c r="R37" s="1">
        <f>DATE(Oversigtsark!$B$2+1,9,A2)</f>
        <v>45537</v>
      </c>
      <c r="S37">
        <f t="shared" ref="S37:S65" si="22">IF(ISERROR(VLOOKUP(R37,$Z$37:$Z$57,1,FALSE)),IF(OR(WEEKDAY(R37,17)=1,WEEKDAY(R37,17)=7),0,1),0)</f>
        <v>1</v>
      </c>
      <c r="T37" s="1">
        <f>DATE(Oversigtsark!$B$2+1,10,A2)</f>
        <v>45567</v>
      </c>
      <c r="U37">
        <f t="shared" ref="U37:U66" si="23">IF(ISERROR(VLOOKUP(T37,$Z$37:$Z$57,1,FALSE)),IF(OR(WEEKDAY(T37,17)=1,WEEKDAY(T37,17)=7),0,1),0)</f>
        <v>1</v>
      </c>
      <c r="V37" s="1">
        <f>DATE(Oversigtsark!$B$2+1,11,A2)</f>
        <v>45598</v>
      </c>
      <c r="W37">
        <f t="shared" ref="W37:W65" si="24">IF(ISERROR(VLOOKUP(V37,$Z$37:$Z$57,1,FALSE)),IF(OR(WEEKDAY(V37,17)=1,WEEKDAY(V37,17)=7),0,1),0)</f>
        <v>0</v>
      </c>
      <c r="X37" s="1">
        <f>DATE(Oversigtsark!$B$2+1,12,A2)</f>
        <v>45628</v>
      </c>
      <c r="Y37">
        <f t="shared" ref="Y37:Y66" si="25">IF(ISERROR(VLOOKUP(X37,$Z$37:$Z$57,1,FALSE)),IF(OR(WEEKDAY(X37,17)=1,WEEKDAY(X37,17)=7),0,1),0)</f>
        <v>1</v>
      </c>
      <c r="Z37" s="1">
        <f>DATE(Z36,1,1)</f>
        <v>45292</v>
      </c>
      <c r="AA37" t="s">
        <v>0</v>
      </c>
    </row>
    <row r="38" spans="2:27" x14ac:dyDescent="0.25">
      <c r="B38" s="1">
        <f>DATE(Oversigtsark!$B$2+1,1,A3)</f>
        <v>45294</v>
      </c>
      <c r="C38">
        <f t="shared" si="14"/>
        <v>1</v>
      </c>
      <c r="D38" s="1">
        <f>DATE(Oversigtsark!$B$2+1,2,A3)</f>
        <v>45325</v>
      </c>
      <c r="E38">
        <f t="shared" si="15"/>
        <v>0</v>
      </c>
      <c r="F38" s="1">
        <f>DATE(Oversigtsark!$B$2+1,3,A3)</f>
        <v>45354</v>
      </c>
      <c r="G38">
        <f t="shared" si="16"/>
        <v>0</v>
      </c>
      <c r="H38" s="1">
        <f>DATE(Oversigtsark!$B$2+1,4,A3)</f>
        <v>45385</v>
      </c>
      <c r="I38">
        <f t="shared" si="17"/>
        <v>1</v>
      </c>
      <c r="J38" s="1">
        <f>DATE(Oversigtsark!$B$2+1,5,A3)</f>
        <v>45415</v>
      </c>
      <c r="K38">
        <f t="shared" si="18"/>
        <v>1</v>
      </c>
      <c r="L38" s="1">
        <f>DATE(Oversigtsark!$B$2+1,6,A3)</f>
        <v>45446</v>
      </c>
      <c r="M38">
        <f t="shared" si="19"/>
        <v>1</v>
      </c>
      <c r="N38" s="1">
        <f>DATE(Oversigtsark!$B$2+1,7,A3)</f>
        <v>45476</v>
      </c>
      <c r="O38">
        <f t="shared" si="20"/>
        <v>1</v>
      </c>
      <c r="P38" s="1">
        <f>DATE(Oversigtsark!$B$2+1,8,A3)</f>
        <v>45507</v>
      </c>
      <c r="Q38">
        <f t="shared" si="21"/>
        <v>0</v>
      </c>
      <c r="R38" s="1">
        <f>DATE(Oversigtsark!$B$2+1,9,A3)</f>
        <v>45538</v>
      </c>
      <c r="S38">
        <f t="shared" si="22"/>
        <v>1</v>
      </c>
      <c r="T38" s="1">
        <f>DATE(Oversigtsark!$B$2+1,10,A3)</f>
        <v>45568</v>
      </c>
      <c r="U38">
        <f t="shared" si="23"/>
        <v>1</v>
      </c>
      <c r="V38" s="1">
        <f>DATE(Oversigtsark!$B$2+1,11,A3)</f>
        <v>45599</v>
      </c>
      <c r="W38">
        <f t="shared" si="24"/>
        <v>0</v>
      </c>
      <c r="X38" s="1">
        <f>DATE(Oversigtsark!$B$2+1,12,A3)</f>
        <v>45629</v>
      </c>
      <c r="Y38">
        <f t="shared" si="25"/>
        <v>1</v>
      </c>
      <c r="Z38" s="1">
        <f>Z43-6</f>
        <v>45376</v>
      </c>
      <c r="AA38" t="s">
        <v>14</v>
      </c>
    </row>
    <row r="39" spans="2:27" x14ac:dyDescent="0.25">
      <c r="B39" s="1">
        <f>DATE(Oversigtsark!$B$2+1,1,A4)</f>
        <v>45295</v>
      </c>
      <c r="C39">
        <f t="shared" si="14"/>
        <v>1</v>
      </c>
      <c r="D39" s="1">
        <f>DATE(Oversigtsark!$B$2+1,2,A4)</f>
        <v>45326</v>
      </c>
      <c r="E39">
        <f t="shared" si="15"/>
        <v>0</v>
      </c>
      <c r="F39" s="1">
        <f>DATE(Oversigtsark!$B$2+1,3,A4)</f>
        <v>45355</v>
      </c>
      <c r="G39">
        <f t="shared" si="16"/>
        <v>1</v>
      </c>
      <c r="H39" s="1">
        <f>DATE(Oversigtsark!$B$2+1,4,A4)</f>
        <v>45386</v>
      </c>
      <c r="I39">
        <f t="shared" si="17"/>
        <v>1</v>
      </c>
      <c r="J39" s="1">
        <f>DATE(Oversigtsark!$B$2+1,5,A4)</f>
        <v>45416</v>
      </c>
      <c r="K39">
        <f t="shared" si="18"/>
        <v>0</v>
      </c>
      <c r="L39" s="1">
        <f>DATE(Oversigtsark!$B$2+1,6,A4)</f>
        <v>45447</v>
      </c>
      <c r="M39">
        <f t="shared" si="19"/>
        <v>1</v>
      </c>
      <c r="N39" s="1">
        <f>DATE(Oversigtsark!$B$2+1,7,A4)</f>
        <v>45477</v>
      </c>
      <c r="O39">
        <f t="shared" si="20"/>
        <v>1</v>
      </c>
      <c r="P39" s="1">
        <f>DATE(Oversigtsark!$B$2+1,8,A4)</f>
        <v>45508</v>
      </c>
      <c r="Q39">
        <f t="shared" si="21"/>
        <v>0</v>
      </c>
      <c r="R39" s="1">
        <f>DATE(Oversigtsark!$B$2+1,9,A4)</f>
        <v>45539</v>
      </c>
      <c r="S39">
        <f t="shared" si="22"/>
        <v>1</v>
      </c>
      <c r="T39" s="1">
        <f>DATE(Oversigtsark!$B$2+1,10,A4)</f>
        <v>45569</v>
      </c>
      <c r="U39">
        <f t="shared" si="23"/>
        <v>1</v>
      </c>
      <c r="V39" s="1">
        <f>DATE(Oversigtsark!$B$2+1,11,A4)</f>
        <v>45600</v>
      </c>
      <c r="W39">
        <f t="shared" si="24"/>
        <v>1</v>
      </c>
      <c r="X39" s="1">
        <f>DATE(Oversigtsark!$B$2+1,12,A4)</f>
        <v>45630</v>
      </c>
      <c r="Y39">
        <f t="shared" si="25"/>
        <v>1</v>
      </c>
      <c r="Z39" s="1">
        <f>Z43-5</f>
        <v>45377</v>
      </c>
      <c r="AA39" t="s">
        <v>14</v>
      </c>
    </row>
    <row r="40" spans="2:27" x14ac:dyDescent="0.25">
      <c r="B40" s="1">
        <f>DATE(Oversigtsark!$B$2+1,1,A5)</f>
        <v>45296</v>
      </c>
      <c r="C40">
        <f t="shared" si="14"/>
        <v>1</v>
      </c>
      <c r="D40" s="1">
        <f>DATE(Oversigtsark!$B$2+1,2,A5)</f>
        <v>45327</v>
      </c>
      <c r="E40">
        <f t="shared" si="15"/>
        <v>1</v>
      </c>
      <c r="F40" s="1">
        <f>DATE(Oversigtsark!$B$2+1,3,A5)</f>
        <v>45356</v>
      </c>
      <c r="G40">
        <f t="shared" si="16"/>
        <v>1</v>
      </c>
      <c r="H40" s="1">
        <f>DATE(Oversigtsark!$B$2+1,4,A5)</f>
        <v>45387</v>
      </c>
      <c r="I40">
        <f t="shared" si="17"/>
        <v>1</v>
      </c>
      <c r="J40" s="1">
        <f>DATE(Oversigtsark!$B$2+1,5,A5)</f>
        <v>45417</v>
      </c>
      <c r="K40">
        <f t="shared" si="18"/>
        <v>0</v>
      </c>
      <c r="L40" s="1">
        <f>DATE(Oversigtsark!$B$2+1,6,A5)</f>
        <v>45448</v>
      </c>
      <c r="M40">
        <f t="shared" si="19"/>
        <v>0</v>
      </c>
      <c r="N40" s="1">
        <f>DATE(Oversigtsark!$B$2+1,7,A5)</f>
        <v>45478</v>
      </c>
      <c r="O40">
        <f t="shared" si="20"/>
        <v>1</v>
      </c>
      <c r="P40" s="1">
        <f>DATE(Oversigtsark!$B$2+1,8,A5)</f>
        <v>45509</v>
      </c>
      <c r="Q40">
        <f t="shared" si="21"/>
        <v>1</v>
      </c>
      <c r="R40" s="1">
        <f>DATE(Oversigtsark!$B$2+1,9,A5)</f>
        <v>45540</v>
      </c>
      <c r="S40">
        <f t="shared" si="22"/>
        <v>1</v>
      </c>
      <c r="T40" s="1">
        <f>DATE(Oversigtsark!$B$2+1,10,A5)</f>
        <v>45570</v>
      </c>
      <c r="U40">
        <f t="shared" si="23"/>
        <v>0</v>
      </c>
      <c r="V40" s="1">
        <f>DATE(Oversigtsark!$B$2+1,11,A5)</f>
        <v>45601</v>
      </c>
      <c r="W40">
        <f t="shared" si="24"/>
        <v>1</v>
      </c>
      <c r="X40" s="1">
        <f>DATE(Oversigtsark!$B$2+1,12,A5)</f>
        <v>45631</v>
      </c>
      <c r="Y40">
        <f t="shared" si="25"/>
        <v>1</v>
      </c>
      <c r="Z40" s="1">
        <f>Z43-4</f>
        <v>45378</v>
      </c>
      <c r="AA40" t="s">
        <v>14</v>
      </c>
    </row>
    <row r="41" spans="2:27" x14ac:dyDescent="0.25">
      <c r="B41" s="1">
        <f>DATE(Oversigtsark!$B$2+1,1,A6)</f>
        <v>45297</v>
      </c>
      <c r="C41">
        <f t="shared" si="14"/>
        <v>0</v>
      </c>
      <c r="D41" s="1">
        <f>DATE(Oversigtsark!$B$2+1,2,A6)</f>
        <v>45328</v>
      </c>
      <c r="E41">
        <f t="shared" si="15"/>
        <v>1</v>
      </c>
      <c r="F41" s="1">
        <f>DATE(Oversigtsark!$B$2+1,3,A6)</f>
        <v>45357</v>
      </c>
      <c r="G41">
        <f t="shared" si="16"/>
        <v>1</v>
      </c>
      <c r="H41" s="1">
        <f>DATE(Oversigtsark!$B$2+1,4,A6)</f>
        <v>45388</v>
      </c>
      <c r="I41">
        <f t="shared" si="17"/>
        <v>0</v>
      </c>
      <c r="J41" s="1">
        <f>DATE(Oversigtsark!$B$2+1,5,A6)</f>
        <v>45418</v>
      </c>
      <c r="K41">
        <f t="shared" si="18"/>
        <v>1</v>
      </c>
      <c r="L41" s="1">
        <f>DATE(Oversigtsark!$B$2+1,6,A6)</f>
        <v>45449</v>
      </c>
      <c r="M41">
        <f t="shared" si="19"/>
        <v>1</v>
      </c>
      <c r="N41" s="1">
        <f>DATE(Oversigtsark!$B$2+1,7,A6)</f>
        <v>45479</v>
      </c>
      <c r="O41">
        <f t="shared" si="20"/>
        <v>0</v>
      </c>
      <c r="P41" s="1">
        <f>DATE(Oversigtsark!$B$2+1,8,A6)</f>
        <v>45510</v>
      </c>
      <c r="Q41">
        <f t="shared" si="21"/>
        <v>1</v>
      </c>
      <c r="R41" s="1">
        <f>DATE(Oversigtsark!$B$2+1,9,A6)</f>
        <v>45541</v>
      </c>
      <c r="S41">
        <f t="shared" si="22"/>
        <v>1</v>
      </c>
      <c r="T41" s="1">
        <f>DATE(Oversigtsark!$B$2+1,10,A6)</f>
        <v>45571</v>
      </c>
      <c r="U41">
        <f t="shared" si="23"/>
        <v>0</v>
      </c>
      <c r="V41" s="1">
        <f>DATE(Oversigtsark!$B$2+1,11,A6)</f>
        <v>45602</v>
      </c>
      <c r="W41">
        <f t="shared" si="24"/>
        <v>1</v>
      </c>
      <c r="X41" s="1">
        <f>DATE(Oversigtsark!$B$2+1,12,A6)</f>
        <v>45632</v>
      </c>
      <c r="Y41">
        <f t="shared" si="25"/>
        <v>1</v>
      </c>
      <c r="Z41" s="1">
        <f>Z43-3</f>
        <v>45379</v>
      </c>
      <c r="AA41" t="s">
        <v>1</v>
      </c>
    </row>
    <row r="42" spans="2:27" x14ac:dyDescent="0.25">
      <c r="B42" s="1">
        <f>DATE(Oversigtsark!$B$2+1,1,A7)</f>
        <v>45298</v>
      </c>
      <c r="C42">
        <f t="shared" si="14"/>
        <v>0</v>
      </c>
      <c r="D42" s="1">
        <f>DATE(Oversigtsark!$B$2+1,2,A7)</f>
        <v>45329</v>
      </c>
      <c r="E42">
        <f t="shared" si="15"/>
        <v>1</v>
      </c>
      <c r="F42" s="1">
        <f>DATE(Oversigtsark!$B$2+1,3,A7)</f>
        <v>45358</v>
      </c>
      <c r="G42">
        <f t="shared" si="16"/>
        <v>1</v>
      </c>
      <c r="H42" s="1">
        <f>DATE(Oversigtsark!$B$2+1,4,A7)</f>
        <v>45389</v>
      </c>
      <c r="I42">
        <f t="shared" si="17"/>
        <v>0</v>
      </c>
      <c r="J42" s="1">
        <f>DATE(Oversigtsark!$B$2+1,5,A7)</f>
        <v>45419</v>
      </c>
      <c r="K42">
        <f t="shared" si="18"/>
        <v>1</v>
      </c>
      <c r="L42" s="1">
        <f>DATE(Oversigtsark!$B$2+1,6,A7)</f>
        <v>45450</v>
      </c>
      <c r="M42">
        <f t="shared" si="19"/>
        <v>1</v>
      </c>
      <c r="N42" s="1">
        <f>DATE(Oversigtsark!$B$2+1,7,A7)</f>
        <v>45480</v>
      </c>
      <c r="O42">
        <f t="shared" si="20"/>
        <v>0</v>
      </c>
      <c r="P42" s="1">
        <f>DATE(Oversigtsark!$B$2+1,8,A7)</f>
        <v>45511</v>
      </c>
      <c r="Q42">
        <f t="shared" si="21"/>
        <v>1</v>
      </c>
      <c r="R42" s="1">
        <f>DATE(Oversigtsark!$B$2+1,9,A7)</f>
        <v>45542</v>
      </c>
      <c r="S42">
        <f t="shared" si="22"/>
        <v>0</v>
      </c>
      <c r="T42" s="1">
        <f>DATE(Oversigtsark!$B$2+1,10,A7)</f>
        <v>45572</v>
      </c>
      <c r="U42">
        <f t="shared" si="23"/>
        <v>1</v>
      </c>
      <c r="V42" s="1">
        <f>DATE(Oversigtsark!$B$2+1,11,A7)</f>
        <v>45603</v>
      </c>
      <c r="W42">
        <f t="shared" si="24"/>
        <v>1</v>
      </c>
      <c r="X42" s="1">
        <f>DATE(Oversigtsark!$B$2+1,12,A7)</f>
        <v>45633</v>
      </c>
      <c r="Y42">
        <f t="shared" si="25"/>
        <v>0</v>
      </c>
      <c r="Z42" s="1">
        <f>Z43-2</f>
        <v>45380</v>
      </c>
      <c r="AA42" t="s">
        <v>2</v>
      </c>
    </row>
    <row r="43" spans="2:27" x14ac:dyDescent="0.25">
      <c r="B43" s="1">
        <f>DATE(Oversigtsark!$B$2+1,1,A8)</f>
        <v>45299</v>
      </c>
      <c r="C43">
        <f t="shared" si="14"/>
        <v>1</v>
      </c>
      <c r="D43" s="1">
        <f>DATE(Oversigtsark!$B$2+1,2,A8)</f>
        <v>45330</v>
      </c>
      <c r="E43">
        <f t="shared" si="15"/>
        <v>1</v>
      </c>
      <c r="F43" s="1">
        <f>DATE(Oversigtsark!$B$2+1,3,A8)</f>
        <v>45359</v>
      </c>
      <c r="G43">
        <f t="shared" si="16"/>
        <v>1</v>
      </c>
      <c r="H43" s="1">
        <f>DATE(Oversigtsark!$B$2+1,4,A8)</f>
        <v>45390</v>
      </c>
      <c r="I43">
        <f t="shared" si="17"/>
        <v>1</v>
      </c>
      <c r="J43" s="1">
        <f>DATE(Oversigtsark!$B$2+1,5,A8)</f>
        <v>45420</v>
      </c>
      <c r="K43">
        <f t="shared" si="18"/>
        <v>1</v>
      </c>
      <c r="L43" s="1">
        <f>DATE(Oversigtsark!$B$2+1,6,A8)</f>
        <v>45451</v>
      </c>
      <c r="M43">
        <f t="shared" si="19"/>
        <v>0</v>
      </c>
      <c r="N43" s="1">
        <f>DATE(Oversigtsark!$B$2+1,7,A8)</f>
        <v>45481</v>
      </c>
      <c r="O43">
        <f t="shared" si="20"/>
        <v>1</v>
      </c>
      <c r="P43" s="1">
        <f>DATE(Oversigtsark!$B$2+1,8,A8)</f>
        <v>45512</v>
      </c>
      <c r="Q43">
        <f t="shared" si="21"/>
        <v>1</v>
      </c>
      <c r="R43" s="1">
        <f>DATE(Oversigtsark!$B$2+1,9,A8)</f>
        <v>45543</v>
      </c>
      <c r="S43">
        <f t="shared" si="22"/>
        <v>0</v>
      </c>
      <c r="T43" s="1">
        <f>DATE(Oversigtsark!$B$2+1,10,A8)</f>
        <v>45573</v>
      </c>
      <c r="U43">
        <f t="shared" si="23"/>
        <v>1</v>
      </c>
      <c r="V43" s="1">
        <f>DATE(Oversigtsark!$B$2+1,11,A8)</f>
        <v>45604</v>
      </c>
      <c r="W43">
        <f t="shared" si="24"/>
        <v>1</v>
      </c>
      <c r="X43" s="1">
        <f>DATE(Oversigtsark!$B$2+1,12,A8)</f>
        <v>45634</v>
      </c>
      <c r="Y43">
        <f t="shared" si="25"/>
        <v>0</v>
      </c>
      <c r="Z43" s="1">
        <f>DATE(Z36,INT((MOD(19*MOD(Z36,19)+INT(Z36/100)-INT(INT(Z36/100)/4)-INT((INT(Z36/100)-INT((INT(Z36/100)+8)/25))/3)+15,30)+MOD(32+2*MOD(INT(Z36/100),4)+2*INT(MOD(Z36,100)/4)-MOD(19*MOD(Z36,19)+INT(Z36/100)-INT(INT(Z36/100)/4)-INT((INT(Z36/100)-INT((INT(Z36/100)+8)/25))/3)+15,30)-MOD(MOD(Z36,100),4),7)-7*INT((MOD(Z36,19)+11*MOD(19*MOD(Z36,19)+INT(Z36/100)-INT(INT(Z36/100)/4)-INT((INT(Z36/100)-INT((INT(Z36/100)+8)/25))/3)+15,30)+22*MOD(32+2*MOD(INT(Z36/100),4)+2*INT(MOD(Z36,100)/4)-MOD(19*MOD(Z36,19)+INT(Z36/100)-INT(INT(Z36/100)/4)-INT((INT(Z36/100)-INT((INT(Z36/100)+8)/25))/3)+15,30)-MOD(MOD(Z36,100),4),7))/451)+114)/31),MOD(MOD(19*MOD(Z36,19)+INT(Z36/100)-INT(INT(Z36/100)/4)-INT((INT(Z36/100)-INT((INT(Z36/100)+8)/25))/3)+15,30)+MOD(32+2*MOD(INT(Z36/100),4)+2*INT(MOD(Z36,100)/4)-MOD(19*MOD(Z36,19)+INT(Z36/100)-INT(INT(Z36/100)/4)-INT((INT(Z36/100)-INT((INT(Z36/100)+8)/25))/3)+15,30)-MOD(MOD(Z36,100),4),7)-7*INT((MOD(Z36,19)+11*MOD(19*MOD(Z36,19)+INT(Z36/100)-INT(INT(Z36/100)/4)-INT((INT(Z36/100)-INT((INT(Z36/100)+8)/25))/3)+15,30)+22*MOD(32+2*MOD(INT(Z36/100),4)+2*INT(MOD(Z36,100)/4)-MOD(19*MOD(Z36,19)+INT(Z36/100)-INT(INT(Z36/100)/4)-INT((INT(Z36/100)-INT((INT(Z36/100)+8)/25))/3)+15,30)-MOD(MOD(Z36,100),4),7))/451)+114,31)+1)</f>
        <v>45382</v>
      </c>
      <c r="AA43" t="s">
        <v>3</v>
      </c>
    </row>
    <row r="44" spans="2:27" x14ac:dyDescent="0.25">
      <c r="B44" s="1">
        <f>DATE(Oversigtsark!$B$2+1,1,A9)</f>
        <v>45300</v>
      </c>
      <c r="C44">
        <f t="shared" si="14"/>
        <v>1</v>
      </c>
      <c r="D44" s="1">
        <f>DATE(Oversigtsark!$B$2+1,2,A9)</f>
        <v>45331</v>
      </c>
      <c r="E44">
        <f t="shared" si="15"/>
        <v>1</v>
      </c>
      <c r="F44" s="1">
        <f>DATE(Oversigtsark!$B$2+1,3,A9)</f>
        <v>45360</v>
      </c>
      <c r="G44">
        <f t="shared" si="16"/>
        <v>0</v>
      </c>
      <c r="H44" s="1">
        <f>DATE(Oversigtsark!$B$2+1,4,A9)</f>
        <v>45391</v>
      </c>
      <c r="I44">
        <f t="shared" si="17"/>
        <v>1</v>
      </c>
      <c r="J44" s="1">
        <f>DATE(Oversigtsark!$B$2+1,5,A9)</f>
        <v>45421</v>
      </c>
      <c r="K44">
        <f t="shared" si="18"/>
        <v>0</v>
      </c>
      <c r="L44" s="1">
        <f>DATE(Oversigtsark!$B$2+1,6,A9)</f>
        <v>45452</v>
      </c>
      <c r="M44">
        <f t="shared" si="19"/>
        <v>0</v>
      </c>
      <c r="N44" s="1">
        <f>DATE(Oversigtsark!$B$2+1,7,A9)</f>
        <v>45482</v>
      </c>
      <c r="O44">
        <f t="shared" si="20"/>
        <v>1</v>
      </c>
      <c r="P44" s="1">
        <f>DATE(Oversigtsark!$B$2+1,8,A9)</f>
        <v>45513</v>
      </c>
      <c r="Q44">
        <f t="shared" si="21"/>
        <v>1</v>
      </c>
      <c r="R44" s="1">
        <f>DATE(Oversigtsark!$B$2+1,9,A9)</f>
        <v>45544</v>
      </c>
      <c r="S44">
        <f t="shared" si="22"/>
        <v>1</v>
      </c>
      <c r="T44" s="1">
        <f>DATE(Oversigtsark!$B$2+1,10,A9)</f>
        <v>45574</v>
      </c>
      <c r="U44">
        <f t="shared" si="23"/>
        <v>1</v>
      </c>
      <c r="V44" s="1">
        <f>DATE(Oversigtsark!$B$2+1,11,A9)</f>
        <v>45605</v>
      </c>
      <c r="W44">
        <f t="shared" si="24"/>
        <v>0</v>
      </c>
      <c r="X44" s="1">
        <f>DATE(Oversigtsark!$B$2+1,12,A9)</f>
        <v>45635</v>
      </c>
      <c r="Y44">
        <f t="shared" si="25"/>
        <v>1</v>
      </c>
      <c r="Z44" s="1">
        <f>Z43+1</f>
        <v>45383</v>
      </c>
      <c r="AA44" t="s">
        <v>4</v>
      </c>
    </row>
    <row r="45" spans="2:27" x14ac:dyDescent="0.25">
      <c r="B45" s="1">
        <f>DATE(Oversigtsark!$B$2+1,1,A10)</f>
        <v>45301</v>
      </c>
      <c r="C45">
        <f t="shared" si="14"/>
        <v>1</v>
      </c>
      <c r="D45" s="1">
        <f>DATE(Oversigtsark!$B$2+1,2,A10)</f>
        <v>45332</v>
      </c>
      <c r="E45">
        <f t="shared" si="15"/>
        <v>0</v>
      </c>
      <c r="F45" s="1">
        <f>DATE(Oversigtsark!$B$2+1,3,A10)</f>
        <v>45361</v>
      </c>
      <c r="G45">
        <f t="shared" si="16"/>
        <v>0</v>
      </c>
      <c r="H45" s="1">
        <f>DATE(Oversigtsark!$B$2+1,4,A10)</f>
        <v>45392</v>
      </c>
      <c r="I45">
        <f t="shared" si="17"/>
        <v>1</v>
      </c>
      <c r="J45" s="1">
        <f>DATE(Oversigtsark!$B$2+1,5,A10)</f>
        <v>45422</v>
      </c>
      <c r="K45">
        <f t="shared" si="18"/>
        <v>0</v>
      </c>
      <c r="L45" s="1">
        <f>DATE(Oversigtsark!$B$2+1,6,A10)</f>
        <v>45453</v>
      </c>
      <c r="M45">
        <f t="shared" si="19"/>
        <v>1</v>
      </c>
      <c r="N45" s="1">
        <f>DATE(Oversigtsark!$B$2+1,7,A10)</f>
        <v>45483</v>
      </c>
      <c r="O45">
        <f t="shared" si="20"/>
        <v>1</v>
      </c>
      <c r="P45" s="1">
        <f>DATE(Oversigtsark!$B$2+1,8,A10)</f>
        <v>45514</v>
      </c>
      <c r="Q45">
        <f t="shared" si="21"/>
        <v>0</v>
      </c>
      <c r="R45" s="1">
        <f>DATE(Oversigtsark!$B$2+1,9,A10)</f>
        <v>45545</v>
      </c>
      <c r="S45">
        <f t="shared" si="22"/>
        <v>1</v>
      </c>
      <c r="T45" s="1">
        <f>DATE(Oversigtsark!$B$2+1,10,A10)</f>
        <v>45575</v>
      </c>
      <c r="U45">
        <f t="shared" si="23"/>
        <v>1</v>
      </c>
      <c r="V45" s="1">
        <f>DATE(Oversigtsark!$B$2+1,11,A10)</f>
        <v>45606</v>
      </c>
      <c r="W45">
        <f t="shared" si="24"/>
        <v>0</v>
      </c>
      <c r="X45" s="1">
        <f>DATE(Oversigtsark!$B$2+1,12,A10)</f>
        <v>45636</v>
      </c>
      <c r="Y45">
        <f t="shared" si="25"/>
        <v>1</v>
      </c>
      <c r="Z45" s="1">
        <f>Z43+26</f>
        <v>45408</v>
      </c>
      <c r="AA45" t="s">
        <v>5</v>
      </c>
    </row>
    <row r="46" spans="2:27" x14ac:dyDescent="0.25">
      <c r="B46" s="1">
        <f>DATE(Oversigtsark!$B$2+1,1,A11)</f>
        <v>45302</v>
      </c>
      <c r="C46">
        <f t="shared" si="14"/>
        <v>1</v>
      </c>
      <c r="D46" s="1">
        <f>DATE(Oversigtsark!$B$2+1,2,A11)</f>
        <v>45333</v>
      </c>
      <c r="E46">
        <f t="shared" si="15"/>
        <v>0</v>
      </c>
      <c r="F46" s="1">
        <f>DATE(Oversigtsark!$B$2+1,3,A11)</f>
        <v>45362</v>
      </c>
      <c r="G46">
        <f t="shared" si="16"/>
        <v>1</v>
      </c>
      <c r="H46" s="1">
        <f>DATE(Oversigtsark!$B$2+1,4,A11)</f>
        <v>45393</v>
      </c>
      <c r="I46">
        <f t="shared" si="17"/>
        <v>1</v>
      </c>
      <c r="J46" s="1">
        <f>DATE(Oversigtsark!$B$2+1,5,A11)</f>
        <v>45423</v>
      </c>
      <c r="K46">
        <f t="shared" si="18"/>
        <v>0</v>
      </c>
      <c r="L46" s="1">
        <f>DATE(Oversigtsark!$B$2+1,6,A11)</f>
        <v>45454</v>
      </c>
      <c r="M46">
        <f t="shared" si="19"/>
        <v>1</v>
      </c>
      <c r="N46" s="1">
        <f>DATE(Oversigtsark!$B$2+1,7,A11)</f>
        <v>45484</v>
      </c>
      <c r="O46">
        <f t="shared" si="20"/>
        <v>1</v>
      </c>
      <c r="P46" s="1">
        <f>DATE(Oversigtsark!$B$2+1,8,A11)</f>
        <v>45515</v>
      </c>
      <c r="Q46">
        <f t="shared" si="21"/>
        <v>0</v>
      </c>
      <c r="R46" s="1">
        <f>DATE(Oversigtsark!$B$2+1,9,A11)</f>
        <v>45546</v>
      </c>
      <c r="S46">
        <f t="shared" si="22"/>
        <v>1</v>
      </c>
      <c r="T46" s="1">
        <f>DATE(Oversigtsark!$B$2+1,10,A11)</f>
        <v>45576</v>
      </c>
      <c r="U46">
        <f t="shared" si="23"/>
        <v>1</v>
      </c>
      <c r="V46" s="1">
        <f>DATE(Oversigtsark!$B$2+1,11,A11)</f>
        <v>45607</v>
      </c>
      <c r="W46">
        <f t="shared" si="24"/>
        <v>1</v>
      </c>
      <c r="X46" s="1">
        <f>DATE(Oversigtsark!$B$2+1,12,A11)</f>
        <v>45637</v>
      </c>
      <c r="Y46">
        <f t="shared" si="25"/>
        <v>1</v>
      </c>
      <c r="Z46" s="1">
        <f>Z43+39</f>
        <v>45421</v>
      </c>
      <c r="AA46" t="s">
        <v>6</v>
      </c>
    </row>
    <row r="47" spans="2:27" x14ac:dyDescent="0.25">
      <c r="B47" s="1">
        <f>DATE(Oversigtsark!$B$2+1,1,A12)</f>
        <v>45303</v>
      </c>
      <c r="C47">
        <f t="shared" si="14"/>
        <v>1</v>
      </c>
      <c r="D47" s="1">
        <f>DATE(Oversigtsark!$B$2+1,2,A12)</f>
        <v>45334</v>
      </c>
      <c r="E47">
        <f t="shared" si="15"/>
        <v>1</v>
      </c>
      <c r="F47" s="1">
        <f>DATE(Oversigtsark!$B$2+1,3,A12)</f>
        <v>45363</v>
      </c>
      <c r="G47">
        <f t="shared" si="16"/>
        <v>1</v>
      </c>
      <c r="H47" s="1">
        <f>DATE(Oversigtsark!$B$2+1,4,A12)</f>
        <v>45394</v>
      </c>
      <c r="I47">
        <f t="shared" si="17"/>
        <v>1</v>
      </c>
      <c r="J47" s="1">
        <f>DATE(Oversigtsark!$B$2+1,5,A12)</f>
        <v>45424</v>
      </c>
      <c r="K47">
        <f t="shared" si="18"/>
        <v>0</v>
      </c>
      <c r="L47" s="1">
        <f>DATE(Oversigtsark!$B$2+1,6,A12)</f>
        <v>45455</v>
      </c>
      <c r="M47">
        <f t="shared" si="19"/>
        <v>1</v>
      </c>
      <c r="N47" s="1">
        <f>DATE(Oversigtsark!$B$2+1,7,A12)</f>
        <v>45485</v>
      </c>
      <c r="O47">
        <f t="shared" si="20"/>
        <v>1</v>
      </c>
      <c r="P47" s="1">
        <f>DATE(Oversigtsark!$B$2+1,8,A12)</f>
        <v>45516</v>
      </c>
      <c r="Q47">
        <f t="shared" si="21"/>
        <v>1</v>
      </c>
      <c r="R47" s="1">
        <f>DATE(Oversigtsark!$B$2+1,9,A12)</f>
        <v>45547</v>
      </c>
      <c r="S47">
        <f t="shared" si="22"/>
        <v>1</v>
      </c>
      <c r="T47" s="1">
        <f>DATE(Oversigtsark!$B$2+1,10,A12)</f>
        <v>45577</v>
      </c>
      <c r="U47">
        <f t="shared" si="23"/>
        <v>0</v>
      </c>
      <c r="V47" s="1">
        <f>DATE(Oversigtsark!$B$2+1,11,A12)</f>
        <v>45608</v>
      </c>
      <c r="W47">
        <f t="shared" si="24"/>
        <v>1</v>
      </c>
      <c r="X47" s="1">
        <f>DATE(Oversigtsark!$B$2+1,12,A12)</f>
        <v>45638</v>
      </c>
      <c r="Y47">
        <f t="shared" si="25"/>
        <v>1</v>
      </c>
      <c r="Z47" s="1">
        <f>Z43+40</f>
        <v>45422</v>
      </c>
      <c r="AA47" t="s">
        <v>7</v>
      </c>
    </row>
    <row r="48" spans="2:27" x14ac:dyDescent="0.25">
      <c r="B48" s="1">
        <f>DATE(Oversigtsark!$B$2+1,1,A13)</f>
        <v>45304</v>
      </c>
      <c r="C48">
        <f t="shared" si="14"/>
        <v>0</v>
      </c>
      <c r="D48" s="1">
        <f>DATE(Oversigtsark!$B$2+1,2,A13)</f>
        <v>45335</v>
      </c>
      <c r="E48">
        <f t="shared" si="15"/>
        <v>1</v>
      </c>
      <c r="F48" s="1">
        <f>DATE(Oversigtsark!$B$2+1,3,A13)</f>
        <v>45364</v>
      </c>
      <c r="G48">
        <f t="shared" si="16"/>
        <v>1</v>
      </c>
      <c r="H48" s="1">
        <f>DATE(Oversigtsark!$B$2+1,4,A13)</f>
        <v>45395</v>
      </c>
      <c r="I48">
        <f t="shared" si="17"/>
        <v>0</v>
      </c>
      <c r="J48" s="1">
        <f>DATE(Oversigtsark!$B$2+1,5,A13)</f>
        <v>45425</v>
      </c>
      <c r="K48">
        <f t="shared" si="18"/>
        <v>1</v>
      </c>
      <c r="L48" s="1">
        <f>DATE(Oversigtsark!$B$2+1,6,A13)</f>
        <v>45456</v>
      </c>
      <c r="M48">
        <f t="shared" si="19"/>
        <v>1</v>
      </c>
      <c r="N48" s="1">
        <f>DATE(Oversigtsark!$B$2+1,7,A13)</f>
        <v>45486</v>
      </c>
      <c r="O48">
        <f t="shared" si="20"/>
        <v>0</v>
      </c>
      <c r="P48" s="1">
        <f>DATE(Oversigtsark!$B$2+1,8,A13)</f>
        <v>45517</v>
      </c>
      <c r="Q48">
        <f t="shared" si="21"/>
        <v>1</v>
      </c>
      <c r="R48" s="1">
        <f>DATE(Oversigtsark!$B$2+1,9,A13)</f>
        <v>45548</v>
      </c>
      <c r="S48">
        <f t="shared" si="22"/>
        <v>1</v>
      </c>
      <c r="T48" s="1">
        <f>DATE(Oversigtsark!$B$2+1,10,A13)</f>
        <v>45578</v>
      </c>
      <c r="U48">
        <f t="shared" si="23"/>
        <v>0</v>
      </c>
      <c r="V48" s="1">
        <f>DATE(Oversigtsark!$B$2+1,11,A13)</f>
        <v>45609</v>
      </c>
      <c r="W48">
        <f t="shared" si="24"/>
        <v>1</v>
      </c>
      <c r="X48" s="1">
        <f>DATE(Oversigtsark!$B$2+1,12,A13)</f>
        <v>45639</v>
      </c>
      <c r="Y48">
        <f t="shared" si="25"/>
        <v>1</v>
      </c>
      <c r="Z48" s="1">
        <f>Z43+50</f>
        <v>45432</v>
      </c>
      <c r="AA48" t="s">
        <v>8</v>
      </c>
    </row>
    <row r="49" spans="2:27" x14ac:dyDescent="0.25">
      <c r="B49" s="1">
        <f>DATE(Oversigtsark!$B$2+1,1,A14)</f>
        <v>45305</v>
      </c>
      <c r="C49">
        <f t="shared" si="14"/>
        <v>0</v>
      </c>
      <c r="D49" s="1">
        <f>DATE(Oversigtsark!$B$2+1,2,A14)</f>
        <v>45336</v>
      </c>
      <c r="E49">
        <f t="shared" si="15"/>
        <v>1</v>
      </c>
      <c r="F49" s="1">
        <f>DATE(Oversigtsark!$B$2+1,3,A14)</f>
        <v>45365</v>
      </c>
      <c r="G49">
        <f t="shared" si="16"/>
        <v>1</v>
      </c>
      <c r="H49" s="1">
        <f>DATE(Oversigtsark!$B$2+1,4,A14)</f>
        <v>45396</v>
      </c>
      <c r="I49">
        <f t="shared" si="17"/>
        <v>0</v>
      </c>
      <c r="J49" s="1">
        <f>DATE(Oversigtsark!$B$2+1,5,A14)</f>
        <v>45426</v>
      </c>
      <c r="K49">
        <f t="shared" si="18"/>
        <v>1</v>
      </c>
      <c r="L49" s="1">
        <f>DATE(Oversigtsark!$B$2+1,6,A14)</f>
        <v>45457</v>
      </c>
      <c r="M49">
        <f t="shared" si="19"/>
        <v>1</v>
      </c>
      <c r="N49" s="1">
        <f>DATE(Oversigtsark!$B$2+1,7,A14)</f>
        <v>45487</v>
      </c>
      <c r="O49">
        <f t="shared" si="20"/>
        <v>0</v>
      </c>
      <c r="P49" s="1">
        <f>DATE(Oversigtsark!$B$2+1,8,A14)</f>
        <v>45518</v>
      </c>
      <c r="Q49">
        <f t="shared" si="21"/>
        <v>1</v>
      </c>
      <c r="R49" s="1">
        <f>DATE(Oversigtsark!$B$2+1,9,A14)</f>
        <v>45549</v>
      </c>
      <c r="S49">
        <f t="shared" si="22"/>
        <v>0</v>
      </c>
      <c r="T49" s="1">
        <f>DATE(Oversigtsark!$B$2+1,10,A14)</f>
        <v>45579</v>
      </c>
      <c r="U49">
        <f t="shared" si="23"/>
        <v>1</v>
      </c>
      <c r="V49" s="1">
        <f>DATE(Oversigtsark!$B$2+1,11,A14)</f>
        <v>45610</v>
      </c>
      <c r="W49">
        <f t="shared" si="24"/>
        <v>1</v>
      </c>
      <c r="X49" s="1">
        <f>DATE(Oversigtsark!$B$2+1,12,A14)</f>
        <v>45640</v>
      </c>
      <c r="Y49">
        <f t="shared" si="25"/>
        <v>0</v>
      </c>
      <c r="Z49" s="1">
        <f>DATE(Z36,6,5)</f>
        <v>45448</v>
      </c>
      <c r="AA49" t="s">
        <v>9</v>
      </c>
    </row>
    <row r="50" spans="2:27" x14ac:dyDescent="0.25">
      <c r="B50" s="1">
        <f>DATE(Oversigtsark!$B$2+1,1,A15)</f>
        <v>45306</v>
      </c>
      <c r="C50">
        <f t="shared" si="14"/>
        <v>1</v>
      </c>
      <c r="D50" s="1">
        <f>DATE(Oversigtsark!$B$2+1,2,A15)</f>
        <v>45337</v>
      </c>
      <c r="E50">
        <f t="shared" si="15"/>
        <v>1</v>
      </c>
      <c r="F50" s="1">
        <f>DATE(Oversigtsark!$B$2+1,3,A15)</f>
        <v>45366</v>
      </c>
      <c r="G50">
        <f t="shared" si="16"/>
        <v>1</v>
      </c>
      <c r="H50" s="1">
        <f>DATE(Oversigtsark!$B$2+1,4,A15)</f>
        <v>45397</v>
      </c>
      <c r="I50">
        <f t="shared" si="17"/>
        <v>1</v>
      </c>
      <c r="J50" s="1">
        <f>DATE(Oversigtsark!$B$2+1,5,A15)</f>
        <v>45427</v>
      </c>
      <c r="K50">
        <f t="shared" si="18"/>
        <v>1</v>
      </c>
      <c r="L50" s="1">
        <f>DATE(Oversigtsark!$B$2+1,6,A15)</f>
        <v>45458</v>
      </c>
      <c r="M50">
        <f t="shared" si="19"/>
        <v>0</v>
      </c>
      <c r="N50" s="1">
        <f>DATE(Oversigtsark!$B$2+1,7,A15)</f>
        <v>45488</v>
      </c>
      <c r="O50">
        <f t="shared" si="20"/>
        <v>1</v>
      </c>
      <c r="P50" s="1">
        <f>DATE(Oversigtsark!$B$2+1,8,A15)</f>
        <v>45519</v>
      </c>
      <c r="Q50">
        <f t="shared" si="21"/>
        <v>1</v>
      </c>
      <c r="R50" s="1">
        <f>DATE(Oversigtsark!$B$2+1,9,A15)</f>
        <v>45550</v>
      </c>
      <c r="S50">
        <f t="shared" si="22"/>
        <v>0</v>
      </c>
      <c r="T50" s="1">
        <f>DATE(Oversigtsark!$B$2+1,10,A15)</f>
        <v>45580</v>
      </c>
      <c r="U50">
        <f t="shared" si="23"/>
        <v>1</v>
      </c>
      <c r="V50" s="1">
        <f>DATE(Oversigtsark!$B$2+1,11,A15)</f>
        <v>45611</v>
      </c>
      <c r="W50">
        <f t="shared" si="24"/>
        <v>1</v>
      </c>
      <c r="X50" s="1">
        <f>DATE(Oversigtsark!$B$2+1,12,A15)</f>
        <v>45641</v>
      </c>
      <c r="Y50">
        <f t="shared" si="25"/>
        <v>0</v>
      </c>
      <c r="Z50" s="1">
        <f>DATE(Z36,12,24)</f>
        <v>45650</v>
      </c>
      <c r="AA50" t="s">
        <v>10</v>
      </c>
    </row>
    <row r="51" spans="2:27" x14ac:dyDescent="0.25">
      <c r="B51" s="1">
        <f>DATE(Oversigtsark!$B$2+1,1,A16)</f>
        <v>45307</v>
      </c>
      <c r="C51">
        <f t="shared" si="14"/>
        <v>1</v>
      </c>
      <c r="D51" s="1">
        <f>DATE(Oversigtsark!$B$2+1,2,A16)</f>
        <v>45338</v>
      </c>
      <c r="E51">
        <f t="shared" si="15"/>
        <v>1</v>
      </c>
      <c r="F51" s="1">
        <f>DATE(Oversigtsark!$B$2+1,3,A16)</f>
        <v>45367</v>
      </c>
      <c r="G51">
        <f t="shared" si="16"/>
        <v>0</v>
      </c>
      <c r="H51" s="1">
        <f>DATE(Oversigtsark!$B$2+1,4,A16)</f>
        <v>45398</v>
      </c>
      <c r="I51">
        <f t="shared" si="17"/>
        <v>1</v>
      </c>
      <c r="J51" s="1">
        <f>DATE(Oversigtsark!$B$2+1,5,A16)</f>
        <v>45428</v>
      </c>
      <c r="K51">
        <f t="shared" si="18"/>
        <v>1</v>
      </c>
      <c r="L51" s="1">
        <f>DATE(Oversigtsark!$B$2+1,6,A16)</f>
        <v>45459</v>
      </c>
      <c r="M51">
        <f t="shared" si="19"/>
        <v>0</v>
      </c>
      <c r="N51" s="1">
        <f>DATE(Oversigtsark!$B$2+1,7,A16)</f>
        <v>45489</v>
      </c>
      <c r="O51">
        <f t="shared" si="20"/>
        <v>1</v>
      </c>
      <c r="P51" s="1">
        <f>DATE(Oversigtsark!$B$2+1,8,A16)</f>
        <v>45520</v>
      </c>
      <c r="Q51">
        <f t="shared" si="21"/>
        <v>1</v>
      </c>
      <c r="R51" s="1">
        <f>DATE(Oversigtsark!$B$2+1,9,A16)</f>
        <v>45551</v>
      </c>
      <c r="S51">
        <f t="shared" si="22"/>
        <v>1</v>
      </c>
      <c r="T51" s="1">
        <f>DATE(Oversigtsark!$B$2+1,10,A16)</f>
        <v>45581</v>
      </c>
      <c r="U51">
        <f t="shared" si="23"/>
        <v>1</v>
      </c>
      <c r="V51" s="1">
        <f>DATE(Oversigtsark!$B$2+1,11,A16)</f>
        <v>45612</v>
      </c>
      <c r="W51">
        <f t="shared" si="24"/>
        <v>0</v>
      </c>
      <c r="X51" s="1">
        <f>DATE(Oversigtsark!$B$2+1,12,A16)</f>
        <v>45642</v>
      </c>
      <c r="Y51">
        <f t="shared" si="25"/>
        <v>1</v>
      </c>
      <c r="Z51" s="1">
        <f>DATE(Z36,12,25)</f>
        <v>45651</v>
      </c>
      <c r="AA51" t="s">
        <v>11</v>
      </c>
    </row>
    <row r="52" spans="2:27" x14ac:dyDescent="0.25">
      <c r="B52" s="1">
        <f>DATE(Oversigtsark!$B$2+1,1,A17)</f>
        <v>45308</v>
      </c>
      <c r="C52">
        <f t="shared" si="14"/>
        <v>1</v>
      </c>
      <c r="D52" s="1">
        <f>DATE(Oversigtsark!$B$2+1,2,A17)</f>
        <v>45339</v>
      </c>
      <c r="E52">
        <f t="shared" si="15"/>
        <v>0</v>
      </c>
      <c r="F52" s="1">
        <f>DATE(Oversigtsark!$B$2+1,3,A17)</f>
        <v>45368</v>
      </c>
      <c r="G52">
        <f t="shared" si="16"/>
        <v>0</v>
      </c>
      <c r="H52" s="1">
        <f>DATE(Oversigtsark!$B$2+1,4,A17)</f>
        <v>45399</v>
      </c>
      <c r="I52">
        <f t="shared" si="17"/>
        <v>1</v>
      </c>
      <c r="J52" s="1">
        <f>DATE(Oversigtsark!$B$2+1,5,A17)</f>
        <v>45429</v>
      </c>
      <c r="K52">
        <f t="shared" si="18"/>
        <v>1</v>
      </c>
      <c r="L52" s="1">
        <f>DATE(Oversigtsark!$B$2+1,6,A17)</f>
        <v>45460</v>
      </c>
      <c r="M52">
        <f t="shared" si="19"/>
        <v>1</v>
      </c>
      <c r="N52" s="1">
        <f>DATE(Oversigtsark!$B$2+1,7,A17)</f>
        <v>45490</v>
      </c>
      <c r="O52">
        <f t="shared" si="20"/>
        <v>1</v>
      </c>
      <c r="P52" s="1">
        <f>DATE(Oversigtsark!$B$2+1,8,A17)</f>
        <v>45521</v>
      </c>
      <c r="Q52">
        <f t="shared" si="21"/>
        <v>0</v>
      </c>
      <c r="R52" s="1">
        <f>DATE(Oversigtsark!$B$2+1,9,A17)</f>
        <v>45552</v>
      </c>
      <c r="S52">
        <f t="shared" si="22"/>
        <v>1</v>
      </c>
      <c r="T52" s="1">
        <f>DATE(Oversigtsark!$B$2+1,10,A17)</f>
        <v>45582</v>
      </c>
      <c r="U52">
        <f t="shared" si="23"/>
        <v>1</v>
      </c>
      <c r="V52" s="1">
        <f>DATE(Oversigtsark!$B$2+1,11,A17)</f>
        <v>45613</v>
      </c>
      <c r="W52">
        <f t="shared" si="24"/>
        <v>0</v>
      </c>
      <c r="X52" s="1">
        <f>DATE(Oversigtsark!$B$2+1,12,A17)</f>
        <v>45643</v>
      </c>
      <c r="Y52">
        <f t="shared" si="25"/>
        <v>1</v>
      </c>
      <c r="Z52" s="1">
        <f>DATE(Z36,12,26)</f>
        <v>45652</v>
      </c>
      <c r="AA52" t="s">
        <v>12</v>
      </c>
    </row>
    <row r="53" spans="2:27" x14ac:dyDescent="0.25">
      <c r="B53" s="1">
        <f>DATE(Oversigtsark!$B$2+1,1,A18)</f>
        <v>45309</v>
      </c>
      <c r="C53">
        <f t="shared" si="14"/>
        <v>1</v>
      </c>
      <c r="D53" s="1">
        <f>DATE(Oversigtsark!$B$2+1,2,A18)</f>
        <v>45340</v>
      </c>
      <c r="E53">
        <f t="shared" si="15"/>
        <v>0</v>
      </c>
      <c r="F53" s="1">
        <f>DATE(Oversigtsark!$B$2+1,3,A18)</f>
        <v>45369</v>
      </c>
      <c r="G53">
        <f t="shared" si="16"/>
        <v>1</v>
      </c>
      <c r="H53" s="1">
        <f>DATE(Oversigtsark!$B$2+1,4,A18)</f>
        <v>45400</v>
      </c>
      <c r="I53">
        <f t="shared" si="17"/>
        <v>1</v>
      </c>
      <c r="J53" s="1">
        <f>DATE(Oversigtsark!$B$2+1,5,A18)</f>
        <v>45430</v>
      </c>
      <c r="K53">
        <f t="shared" si="18"/>
        <v>0</v>
      </c>
      <c r="L53" s="1">
        <f>DATE(Oversigtsark!$B$2+1,6,A18)</f>
        <v>45461</v>
      </c>
      <c r="M53">
        <f t="shared" si="19"/>
        <v>1</v>
      </c>
      <c r="N53" s="1">
        <f>DATE(Oversigtsark!$B$2+1,7,A18)</f>
        <v>45491</v>
      </c>
      <c r="O53">
        <f t="shared" si="20"/>
        <v>1</v>
      </c>
      <c r="P53" s="1">
        <f>DATE(Oversigtsark!$B$2+1,8,A18)</f>
        <v>45522</v>
      </c>
      <c r="Q53">
        <f t="shared" si="21"/>
        <v>0</v>
      </c>
      <c r="R53" s="1">
        <f>DATE(Oversigtsark!$B$2+1,9,A18)</f>
        <v>45553</v>
      </c>
      <c r="S53">
        <f t="shared" si="22"/>
        <v>1</v>
      </c>
      <c r="T53" s="1">
        <f>DATE(Oversigtsark!$B$2+1,10,A18)</f>
        <v>45583</v>
      </c>
      <c r="U53">
        <f t="shared" si="23"/>
        <v>1</v>
      </c>
      <c r="V53" s="1">
        <f>DATE(Oversigtsark!$B$2+1,11,A18)</f>
        <v>45614</v>
      </c>
      <c r="W53">
        <f t="shared" si="24"/>
        <v>1</v>
      </c>
      <c r="X53" s="1">
        <f>DATE(Oversigtsark!$B$2+1,12,A18)</f>
        <v>45644</v>
      </c>
      <c r="Y53">
        <f t="shared" si="25"/>
        <v>1</v>
      </c>
      <c r="Z53" s="1">
        <f>DATE(Z36,12,27)</f>
        <v>45653</v>
      </c>
      <c r="AA53" t="s">
        <v>7</v>
      </c>
    </row>
    <row r="54" spans="2:27" x14ac:dyDescent="0.25">
      <c r="B54" s="1">
        <f>DATE(Oversigtsark!$B$2+1,1,A19)</f>
        <v>45310</v>
      </c>
      <c r="C54">
        <f t="shared" si="14"/>
        <v>1</v>
      </c>
      <c r="D54" s="1">
        <f>DATE(Oversigtsark!$B$2+1,2,A19)</f>
        <v>45341</v>
      </c>
      <c r="E54">
        <f t="shared" si="15"/>
        <v>1</v>
      </c>
      <c r="F54" s="1">
        <f>DATE(Oversigtsark!$B$2+1,3,A19)</f>
        <v>45370</v>
      </c>
      <c r="G54">
        <f t="shared" si="16"/>
        <v>1</v>
      </c>
      <c r="H54" s="1">
        <f>DATE(Oversigtsark!$B$2+1,4,A19)</f>
        <v>45401</v>
      </c>
      <c r="I54">
        <f t="shared" si="17"/>
        <v>1</v>
      </c>
      <c r="J54" s="1">
        <f>DATE(Oversigtsark!$B$2+1,5,A19)</f>
        <v>45431</v>
      </c>
      <c r="K54">
        <f t="shared" si="18"/>
        <v>0</v>
      </c>
      <c r="L54" s="1">
        <f>DATE(Oversigtsark!$B$2+1,6,A19)</f>
        <v>45462</v>
      </c>
      <c r="M54">
        <f t="shared" si="19"/>
        <v>1</v>
      </c>
      <c r="N54" s="1">
        <f>DATE(Oversigtsark!$B$2+1,7,A19)</f>
        <v>45492</v>
      </c>
      <c r="O54">
        <f t="shared" si="20"/>
        <v>1</v>
      </c>
      <c r="P54" s="1">
        <f>DATE(Oversigtsark!$B$2+1,8,A19)</f>
        <v>45523</v>
      </c>
      <c r="Q54">
        <f t="shared" si="21"/>
        <v>1</v>
      </c>
      <c r="R54" s="1">
        <f>DATE(Oversigtsark!$B$2+1,9,A19)</f>
        <v>45554</v>
      </c>
      <c r="S54">
        <f t="shared" si="22"/>
        <v>1</v>
      </c>
      <c r="T54" s="1">
        <f>DATE(Oversigtsark!$B$2+1,10,A19)</f>
        <v>45584</v>
      </c>
      <c r="U54">
        <f t="shared" si="23"/>
        <v>0</v>
      </c>
      <c r="V54" s="1">
        <f>DATE(Oversigtsark!$B$2+1,11,A19)</f>
        <v>45615</v>
      </c>
      <c r="W54">
        <f t="shared" si="24"/>
        <v>1</v>
      </c>
      <c r="X54" s="1">
        <f>DATE(Oversigtsark!$B$2+1,12,A19)</f>
        <v>45645</v>
      </c>
      <c r="Y54">
        <f t="shared" si="25"/>
        <v>1</v>
      </c>
      <c r="Z54" s="1">
        <f>DATE(Z36,12,28)</f>
        <v>45654</v>
      </c>
      <c r="AA54" t="s">
        <v>7</v>
      </c>
    </row>
    <row r="55" spans="2:27" x14ac:dyDescent="0.25">
      <c r="B55" s="1">
        <f>DATE(Oversigtsark!$B$2+1,1,A20)</f>
        <v>45311</v>
      </c>
      <c r="C55">
        <f t="shared" si="14"/>
        <v>0</v>
      </c>
      <c r="D55" s="1">
        <f>DATE(Oversigtsark!$B$2+1,2,A20)</f>
        <v>45342</v>
      </c>
      <c r="E55">
        <f t="shared" si="15"/>
        <v>1</v>
      </c>
      <c r="F55" s="1">
        <f>DATE(Oversigtsark!$B$2+1,3,A20)</f>
        <v>45371</v>
      </c>
      <c r="G55">
        <f t="shared" si="16"/>
        <v>1</v>
      </c>
      <c r="H55" s="1">
        <f>DATE(Oversigtsark!$B$2+1,4,A20)</f>
        <v>45402</v>
      </c>
      <c r="I55">
        <f t="shared" si="17"/>
        <v>0</v>
      </c>
      <c r="J55" s="1">
        <f>DATE(Oversigtsark!$B$2+1,5,A20)</f>
        <v>45432</v>
      </c>
      <c r="K55">
        <f t="shared" si="18"/>
        <v>0</v>
      </c>
      <c r="L55" s="1">
        <f>DATE(Oversigtsark!$B$2+1,6,A20)</f>
        <v>45463</v>
      </c>
      <c r="M55">
        <f t="shared" si="19"/>
        <v>1</v>
      </c>
      <c r="N55" s="1">
        <f>DATE(Oversigtsark!$B$2+1,7,A20)</f>
        <v>45493</v>
      </c>
      <c r="O55">
        <f t="shared" si="20"/>
        <v>0</v>
      </c>
      <c r="P55" s="1">
        <f>DATE(Oversigtsark!$B$2+1,8,A20)</f>
        <v>45524</v>
      </c>
      <c r="Q55">
        <f t="shared" si="21"/>
        <v>1</v>
      </c>
      <c r="R55" s="1">
        <f>DATE(Oversigtsark!$B$2+1,9,A20)</f>
        <v>45555</v>
      </c>
      <c r="S55">
        <f t="shared" si="22"/>
        <v>1</v>
      </c>
      <c r="T55" s="1">
        <f>DATE(Oversigtsark!$B$2+1,10,A20)</f>
        <v>45585</v>
      </c>
      <c r="U55">
        <f t="shared" si="23"/>
        <v>0</v>
      </c>
      <c r="V55" s="1">
        <f>DATE(Oversigtsark!$B$2+1,11,A20)</f>
        <v>45616</v>
      </c>
      <c r="W55">
        <f t="shared" si="24"/>
        <v>1</v>
      </c>
      <c r="X55" s="1">
        <f>DATE(Oversigtsark!$B$2+1,12,A20)</f>
        <v>45646</v>
      </c>
      <c r="Y55">
        <f t="shared" si="25"/>
        <v>1</v>
      </c>
      <c r="Z55" s="1">
        <f>DATE(Z36,12,29)</f>
        <v>45655</v>
      </c>
      <c r="AA55" t="s">
        <v>7</v>
      </c>
    </row>
    <row r="56" spans="2:27" x14ac:dyDescent="0.25">
      <c r="B56" s="1">
        <f>DATE(Oversigtsark!$B$2+1,1,A21)</f>
        <v>45312</v>
      </c>
      <c r="C56">
        <f t="shared" si="14"/>
        <v>0</v>
      </c>
      <c r="D56" s="1">
        <f>DATE(Oversigtsark!$B$2+1,2,A21)</f>
        <v>45343</v>
      </c>
      <c r="E56">
        <f t="shared" si="15"/>
        <v>1</v>
      </c>
      <c r="F56" s="1">
        <f>DATE(Oversigtsark!$B$2+1,3,A21)</f>
        <v>45372</v>
      </c>
      <c r="G56">
        <f t="shared" si="16"/>
        <v>1</v>
      </c>
      <c r="H56" s="1">
        <f>DATE(Oversigtsark!$B$2+1,4,A21)</f>
        <v>45403</v>
      </c>
      <c r="I56">
        <f t="shared" si="17"/>
        <v>0</v>
      </c>
      <c r="J56" s="1">
        <f>DATE(Oversigtsark!$B$2+1,5,A21)</f>
        <v>45433</v>
      </c>
      <c r="K56">
        <f t="shared" si="18"/>
        <v>1</v>
      </c>
      <c r="L56" s="1">
        <f>DATE(Oversigtsark!$B$2+1,6,A21)</f>
        <v>45464</v>
      </c>
      <c r="M56">
        <f t="shared" si="19"/>
        <v>1</v>
      </c>
      <c r="N56" s="1">
        <f>DATE(Oversigtsark!$B$2+1,7,A21)</f>
        <v>45494</v>
      </c>
      <c r="O56">
        <f t="shared" si="20"/>
        <v>0</v>
      </c>
      <c r="P56" s="1">
        <f>DATE(Oversigtsark!$B$2+1,8,A21)</f>
        <v>45525</v>
      </c>
      <c r="Q56">
        <f t="shared" si="21"/>
        <v>1</v>
      </c>
      <c r="R56" s="1">
        <f>DATE(Oversigtsark!$B$2+1,9,A21)</f>
        <v>45556</v>
      </c>
      <c r="S56">
        <f t="shared" si="22"/>
        <v>0</v>
      </c>
      <c r="T56" s="1">
        <f>DATE(Oversigtsark!$B$2+1,10,A21)</f>
        <v>45586</v>
      </c>
      <c r="U56">
        <f t="shared" si="23"/>
        <v>1</v>
      </c>
      <c r="V56" s="1">
        <f>DATE(Oversigtsark!$B$2+1,11,A21)</f>
        <v>45617</v>
      </c>
      <c r="W56">
        <f t="shared" si="24"/>
        <v>1</v>
      </c>
      <c r="X56" s="1">
        <f>DATE(Oversigtsark!$B$2+1,12,A21)</f>
        <v>45647</v>
      </c>
      <c r="Y56">
        <f t="shared" si="25"/>
        <v>0</v>
      </c>
      <c r="Z56" s="1">
        <f>DATE(Z36,12,30)</f>
        <v>45656</v>
      </c>
      <c r="AA56" t="s">
        <v>7</v>
      </c>
    </row>
    <row r="57" spans="2:27" x14ac:dyDescent="0.25">
      <c r="B57" s="1">
        <f>DATE(Oversigtsark!$B$2+1,1,A22)</f>
        <v>45313</v>
      </c>
      <c r="C57">
        <f t="shared" si="14"/>
        <v>1</v>
      </c>
      <c r="D57" s="1">
        <f>DATE(Oversigtsark!$B$2+1,2,A22)</f>
        <v>45344</v>
      </c>
      <c r="E57">
        <f t="shared" si="15"/>
        <v>1</v>
      </c>
      <c r="F57" s="1">
        <f>DATE(Oversigtsark!$B$2+1,3,A22)</f>
        <v>45373</v>
      </c>
      <c r="G57">
        <f t="shared" si="16"/>
        <v>1</v>
      </c>
      <c r="H57" s="1">
        <f>DATE(Oversigtsark!$B$2+1,4,A22)</f>
        <v>45404</v>
      </c>
      <c r="I57">
        <f t="shared" si="17"/>
        <v>1</v>
      </c>
      <c r="J57" s="1">
        <f>DATE(Oversigtsark!$B$2+1,5,A22)</f>
        <v>45434</v>
      </c>
      <c r="K57">
        <f t="shared" si="18"/>
        <v>1</v>
      </c>
      <c r="L57" s="1">
        <f>DATE(Oversigtsark!$B$2+1,6,A22)</f>
        <v>45465</v>
      </c>
      <c r="M57">
        <f t="shared" si="19"/>
        <v>0</v>
      </c>
      <c r="N57" s="1">
        <f>DATE(Oversigtsark!$B$2+1,7,A22)</f>
        <v>45495</v>
      </c>
      <c r="O57">
        <f t="shared" si="20"/>
        <v>1</v>
      </c>
      <c r="P57" s="1">
        <f>DATE(Oversigtsark!$B$2+1,8,A22)</f>
        <v>45526</v>
      </c>
      <c r="Q57">
        <f t="shared" si="21"/>
        <v>1</v>
      </c>
      <c r="R57" s="1">
        <f>DATE(Oversigtsark!$B$2+1,9,A22)</f>
        <v>45557</v>
      </c>
      <c r="S57">
        <f t="shared" si="22"/>
        <v>0</v>
      </c>
      <c r="T57" s="1">
        <f>DATE(Oversigtsark!$B$2+1,10,A22)</f>
        <v>45587</v>
      </c>
      <c r="U57">
        <f t="shared" si="23"/>
        <v>1</v>
      </c>
      <c r="V57" s="1">
        <f>DATE(Oversigtsark!$B$2+1,11,A22)</f>
        <v>45618</v>
      </c>
      <c r="W57">
        <f t="shared" si="24"/>
        <v>1</v>
      </c>
      <c r="X57" s="1">
        <f>DATE(Oversigtsark!$B$2+1,12,A22)</f>
        <v>45648</v>
      </c>
      <c r="Y57">
        <f t="shared" si="25"/>
        <v>0</v>
      </c>
      <c r="Z57" s="1">
        <f>DATE(Z36,12,31)</f>
        <v>45657</v>
      </c>
      <c r="AA57" t="s">
        <v>13</v>
      </c>
    </row>
    <row r="58" spans="2:27" x14ac:dyDescent="0.25">
      <c r="B58" s="1">
        <f>DATE(Oversigtsark!$B$2+1,1,A23)</f>
        <v>45314</v>
      </c>
      <c r="C58">
        <f t="shared" si="14"/>
        <v>1</v>
      </c>
      <c r="D58" s="1">
        <f>DATE(Oversigtsark!$B$2+1,2,A23)</f>
        <v>45345</v>
      </c>
      <c r="E58">
        <f t="shared" si="15"/>
        <v>1</v>
      </c>
      <c r="F58" s="1">
        <f>DATE(Oversigtsark!$B$2+1,3,A23)</f>
        <v>45374</v>
      </c>
      <c r="G58">
        <f t="shared" si="16"/>
        <v>0</v>
      </c>
      <c r="H58" s="1">
        <f>DATE(Oversigtsark!$B$2+1,4,A23)</f>
        <v>45405</v>
      </c>
      <c r="I58">
        <f t="shared" si="17"/>
        <v>1</v>
      </c>
      <c r="J58" s="1">
        <f>DATE(Oversigtsark!$B$2+1,5,A23)</f>
        <v>45435</v>
      </c>
      <c r="K58">
        <f t="shared" si="18"/>
        <v>1</v>
      </c>
      <c r="L58" s="1">
        <f>DATE(Oversigtsark!$B$2+1,6,A23)</f>
        <v>45466</v>
      </c>
      <c r="M58">
        <f t="shared" si="19"/>
        <v>0</v>
      </c>
      <c r="N58" s="1">
        <f>DATE(Oversigtsark!$B$2+1,7,A23)</f>
        <v>45496</v>
      </c>
      <c r="O58">
        <f t="shared" si="20"/>
        <v>1</v>
      </c>
      <c r="P58" s="1">
        <f>DATE(Oversigtsark!$B$2+1,8,A23)</f>
        <v>45527</v>
      </c>
      <c r="Q58">
        <f t="shared" si="21"/>
        <v>1</v>
      </c>
      <c r="R58" s="1">
        <f>DATE(Oversigtsark!$B$2+1,9,A23)</f>
        <v>45558</v>
      </c>
      <c r="S58">
        <f t="shared" si="22"/>
        <v>1</v>
      </c>
      <c r="T58" s="1">
        <f>DATE(Oversigtsark!$B$2+1,10,A23)</f>
        <v>45588</v>
      </c>
      <c r="U58">
        <f t="shared" si="23"/>
        <v>1</v>
      </c>
      <c r="V58" s="1">
        <f>DATE(Oversigtsark!$B$2+1,11,A23)</f>
        <v>45619</v>
      </c>
      <c r="W58">
        <f t="shared" si="24"/>
        <v>0</v>
      </c>
      <c r="X58" s="1">
        <f>DATE(Oversigtsark!$B$2+1,12,A23)</f>
        <v>45649</v>
      </c>
      <c r="Y58">
        <f t="shared" si="25"/>
        <v>1</v>
      </c>
    </row>
    <row r="59" spans="2:27" x14ac:dyDescent="0.25">
      <c r="B59" s="1">
        <f>DATE(Oversigtsark!$B$2+1,1,A24)</f>
        <v>45315</v>
      </c>
      <c r="C59">
        <f t="shared" si="14"/>
        <v>1</v>
      </c>
      <c r="D59" s="1">
        <f>DATE(Oversigtsark!$B$2+1,2,A24)</f>
        <v>45346</v>
      </c>
      <c r="E59">
        <f t="shared" si="15"/>
        <v>0</v>
      </c>
      <c r="F59" s="1">
        <f>DATE(Oversigtsark!$B$2+1,3,A24)</f>
        <v>45375</v>
      </c>
      <c r="G59">
        <f t="shared" si="16"/>
        <v>0</v>
      </c>
      <c r="H59" s="1">
        <f>DATE(Oversigtsark!$B$2+1,4,A24)</f>
        <v>45406</v>
      </c>
      <c r="I59">
        <f t="shared" si="17"/>
        <v>1</v>
      </c>
      <c r="J59" s="1">
        <f>DATE(Oversigtsark!$B$2+1,5,A24)</f>
        <v>45436</v>
      </c>
      <c r="K59">
        <f t="shared" si="18"/>
        <v>1</v>
      </c>
      <c r="L59" s="1">
        <f>DATE(Oversigtsark!$B$2+1,6,A24)</f>
        <v>45467</v>
      </c>
      <c r="M59">
        <f t="shared" si="19"/>
        <v>1</v>
      </c>
      <c r="N59" s="1">
        <f>DATE(Oversigtsark!$B$2+1,7,A24)</f>
        <v>45497</v>
      </c>
      <c r="O59">
        <f t="shared" si="20"/>
        <v>1</v>
      </c>
      <c r="P59" s="1">
        <f>DATE(Oversigtsark!$B$2+1,8,A24)</f>
        <v>45528</v>
      </c>
      <c r="Q59">
        <f t="shared" si="21"/>
        <v>0</v>
      </c>
      <c r="R59" s="1">
        <f>DATE(Oversigtsark!$B$2+1,9,A24)</f>
        <v>45559</v>
      </c>
      <c r="S59">
        <f t="shared" si="22"/>
        <v>1</v>
      </c>
      <c r="T59" s="1">
        <f>DATE(Oversigtsark!$B$2+1,10,A24)</f>
        <v>45589</v>
      </c>
      <c r="U59">
        <f t="shared" si="23"/>
        <v>1</v>
      </c>
      <c r="V59" s="1">
        <f>DATE(Oversigtsark!$B$2+1,11,A24)</f>
        <v>45620</v>
      </c>
      <c r="W59">
        <f t="shared" si="24"/>
        <v>0</v>
      </c>
      <c r="X59" s="1">
        <f>DATE(Oversigtsark!$B$2+1,12,A24)</f>
        <v>45650</v>
      </c>
      <c r="Y59">
        <f t="shared" si="25"/>
        <v>0</v>
      </c>
    </row>
    <row r="60" spans="2:27" x14ac:dyDescent="0.25">
      <c r="B60" s="1">
        <f>DATE(Oversigtsark!$B$2+1,1,A25)</f>
        <v>45316</v>
      </c>
      <c r="C60">
        <f t="shared" si="14"/>
        <v>1</v>
      </c>
      <c r="D60" s="1">
        <f>DATE(Oversigtsark!$B$2+1,2,A25)</f>
        <v>45347</v>
      </c>
      <c r="E60">
        <f t="shared" si="15"/>
        <v>0</v>
      </c>
      <c r="F60" s="1">
        <f>DATE(Oversigtsark!$B$2+1,3,A25)</f>
        <v>45376</v>
      </c>
      <c r="G60">
        <f t="shared" si="16"/>
        <v>0</v>
      </c>
      <c r="H60" s="1">
        <f>DATE(Oversigtsark!$B$2+1,4,A25)</f>
        <v>45407</v>
      </c>
      <c r="I60">
        <f t="shared" si="17"/>
        <v>1</v>
      </c>
      <c r="J60" s="1">
        <f>DATE(Oversigtsark!$B$2+1,5,A25)</f>
        <v>45437</v>
      </c>
      <c r="K60">
        <f t="shared" si="18"/>
        <v>0</v>
      </c>
      <c r="L60" s="1">
        <f>DATE(Oversigtsark!$B$2+1,6,A25)</f>
        <v>45468</v>
      </c>
      <c r="M60">
        <f t="shared" si="19"/>
        <v>1</v>
      </c>
      <c r="N60" s="1">
        <f>DATE(Oversigtsark!$B$2+1,7,A25)</f>
        <v>45498</v>
      </c>
      <c r="O60">
        <f t="shared" si="20"/>
        <v>1</v>
      </c>
      <c r="P60" s="1">
        <f>DATE(Oversigtsark!$B$2+1,8,A25)</f>
        <v>45529</v>
      </c>
      <c r="Q60">
        <f t="shared" si="21"/>
        <v>0</v>
      </c>
      <c r="R60" s="1">
        <f>DATE(Oversigtsark!$B$2+1,9,A25)</f>
        <v>45560</v>
      </c>
      <c r="S60">
        <f t="shared" si="22"/>
        <v>1</v>
      </c>
      <c r="T60" s="1">
        <f>DATE(Oversigtsark!$B$2+1,10,A25)</f>
        <v>45590</v>
      </c>
      <c r="U60">
        <f t="shared" si="23"/>
        <v>1</v>
      </c>
      <c r="V60" s="1">
        <f>DATE(Oversigtsark!$B$2+1,11,A25)</f>
        <v>45621</v>
      </c>
      <c r="W60">
        <f t="shared" si="24"/>
        <v>1</v>
      </c>
      <c r="X60" s="1">
        <f>DATE(Oversigtsark!$B$2+1,12,A25)</f>
        <v>45651</v>
      </c>
      <c r="Y60">
        <f t="shared" si="25"/>
        <v>0</v>
      </c>
    </row>
    <row r="61" spans="2:27" x14ac:dyDescent="0.25">
      <c r="B61" s="1">
        <f>DATE(Oversigtsark!$B$2+1,1,A26)</f>
        <v>45317</v>
      </c>
      <c r="C61">
        <f t="shared" si="14"/>
        <v>1</v>
      </c>
      <c r="D61" s="1">
        <f>DATE(Oversigtsark!$B$2+1,2,A26)</f>
        <v>45348</v>
      </c>
      <c r="E61">
        <f t="shared" si="15"/>
        <v>1</v>
      </c>
      <c r="F61" s="1">
        <f>DATE(Oversigtsark!$B$2+1,3,A26)</f>
        <v>45377</v>
      </c>
      <c r="G61">
        <f t="shared" si="16"/>
        <v>0</v>
      </c>
      <c r="H61" s="1">
        <f>DATE(Oversigtsark!$B$2+1,4,A26)</f>
        <v>45408</v>
      </c>
      <c r="I61">
        <f t="shared" si="17"/>
        <v>0</v>
      </c>
      <c r="J61" s="1">
        <f>DATE(Oversigtsark!$B$2+1,5,A26)</f>
        <v>45438</v>
      </c>
      <c r="K61">
        <f t="shared" si="18"/>
        <v>0</v>
      </c>
      <c r="L61" s="1">
        <f>DATE(Oversigtsark!$B$2+1,6,A26)</f>
        <v>45469</v>
      </c>
      <c r="M61">
        <f t="shared" si="19"/>
        <v>1</v>
      </c>
      <c r="N61" s="1">
        <f>DATE(Oversigtsark!$B$2+1,7,A26)</f>
        <v>45499</v>
      </c>
      <c r="O61">
        <f t="shared" si="20"/>
        <v>1</v>
      </c>
      <c r="P61" s="1">
        <f>DATE(Oversigtsark!$B$2+1,8,A26)</f>
        <v>45530</v>
      </c>
      <c r="Q61">
        <f t="shared" si="21"/>
        <v>1</v>
      </c>
      <c r="R61" s="1">
        <f>DATE(Oversigtsark!$B$2+1,9,A26)</f>
        <v>45561</v>
      </c>
      <c r="S61">
        <f t="shared" si="22"/>
        <v>1</v>
      </c>
      <c r="T61" s="1">
        <f>DATE(Oversigtsark!$B$2+1,10,A26)</f>
        <v>45591</v>
      </c>
      <c r="U61">
        <f t="shared" si="23"/>
        <v>0</v>
      </c>
      <c r="V61" s="1">
        <f>DATE(Oversigtsark!$B$2+1,11,A26)</f>
        <v>45622</v>
      </c>
      <c r="W61">
        <f t="shared" si="24"/>
        <v>1</v>
      </c>
      <c r="X61" s="1">
        <f>DATE(Oversigtsark!$B$2+1,12,A26)</f>
        <v>45652</v>
      </c>
      <c r="Y61">
        <f t="shared" si="25"/>
        <v>0</v>
      </c>
    </row>
    <row r="62" spans="2:27" x14ac:dyDescent="0.25">
      <c r="B62" s="1">
        <f>DATE(Oversigtsark!$B$2+1,1,A27)</f>
        <v>45318</v>
      </c>
      <c r="C62">
        <f t="shared" si="14"/>
        <v>0</v>
      </c>
      <c r="D62" s="1">
        <f>DATE(Oversigtsark!$B$2+1,2,A27)</f>
        <v>45349</v>
      </c>
      <c r="E62">
        <f t="shared" si="15"/>
        <v>1</v>
      </c>
      <c r="F62" s="1">
        <f>DATE(Oversigtsark!$B$2+1,3,A27)</f>
        <v>45378</v>
      </c>
      <c r="G62">
        <f t="shared" si="16"/>
        <v>0</v>
      </c>
      <c r="H62" s="1">
        <f>DATE(Oversigtsark!$B$2+1,4,A27)</f>
        <v>45409</v>
      </c>
      <c r="I62">
        <f t="shared" si="17"/>
        <v>0</v>
      </c>
      <c r="J62" s="1">
        <f>DATE(Oversigtsark!$B$2+1,5,A27)</f>
        <v>45439</v>
      </c>
      <c r="K62">
        <f t="shared" si="18"/>
        <v>1</v>
      </c>
      <c r="L62" s="1">
        <f>DATE(Oversigtsark!$B$2+1,6,A27)</f>
        <v>45470</v>
      </c>
      <c r="M62">
        <f t="shared" si="19"/>
        <v>1</v>
      </c>
      <c r="N62" s="1">
        <f>DATE(Oversigtsark!$B$2+1,7,A27)</f>
        <v>45500</v>
      </c>
      <c r="O62">
        <f t="shared" si="20"/>
        <v>0</v>
      </c>
      <c r="P62" s="1">
        <f>DATE(Oversigtsark!$B$2+1,8,A27)</f>
        <v>45531</v>
      </c>
      <c r="Q62">
        <f t="shared" si="21"/>
        <v>1</v>
      </c>
      <c r="R62" s="1">
        <f>DATE(Oversigtsark!$B$2+1,9,A27)</f>
        <v>45562</v>
      </c>
      <c r="S62">
        <f t="shared" si="22"/>
        <v>1</v>
      </c>
      <c r="T62" s="1">
        <f>DATE(Oversigtsark!$B$2+1,10,A27)</f>
        <v>45592</v>
      </c>
      <c r="U62">
        <f t="shared" si="23"/>
        <v>0</v>
      </c>
      <c r="V62" s="1">
        <f>DATE(Oversigtsark!$B$2+1,11,A27)</f>
        <v>45623</v>
      </c>
      <c r="W62">
        <f t="shared" si="24"/>
        <v>1</v>
      </c>
      <c r="X62" s="1">
        <f>DATE(Oversigtsark!$B$2+1,12,A27)</f>
        <v>45653</v>
      </c>
      <c r="Y62">
        <f t="shared" si="25"/>
        <v>0</v>
      </c>
      <c r="Z62">
        <f>IF(OR(WEEKDAY(X62,17)=1,WEEKDAY(X62,17)=7),0,1)</f>
        <v>1</v>
      </c>
    </row>
    <row r="63" spans="2:27" x14ac:dyDescent="0.25">
      <c r="B63" s="1">
        <f>DATE(Oversigtsark!$B$2+1,1,A28)</f>
        <v>45319</v>
      </c>
      <c r="C63">
        <f t="shared" si="14"/>
        <v>0</v>
      </c>
      <c r="D63" s="1">
        <f>DATE(Oversigtsark!$B$2+1,2,A28)</f>
        <v>45350</v>
      </c>
      <c r="E63">
        <f t="shared" si="15"/>
        <v>1</v>
      </c>
      <c r="F63" s="1">
        <f>DATE(Oversigtsark!$B$2+1,3,A28)</f>
        <v>45379</v>
      </c>
      <c r="G63">
        <f t="shared" si="16"/>
        <v>0</v>
      </c>
      <c r="H63" s="1">
        <f>DATE(Oversigtsark!$B$2+1,4,A28)</f>
        <v>45410</v>
      </c>
      <c r="I63">
        <f t="shared" si="17"/>
        <v>0</v>
      </c>
      <c r="J63" s="1">
        <f>DATE(Oversigtsark!$B$2+1,5,A28)</f>
        <v>45440</v>
      </c>
      <c r="K63">
        <f t="shared" si="18"/>
        <v>1</v>
      </c>
      <c r="L63" s="1">
        <f>DATE(Oversigtsark!$B$2+1,6,A28)</f>
        <v>45471</v>
      </c>
      <c r="M63">
        <f t="shared" si="19"/>
        <v>1</v>
      </c>
      <c r="N63" s="1">
        <f>DATE(Oversigtsark!$B$2+1,7,A28)</f>
        <v>45501</v>
      </c>
      <c r="O63">
        <f t="shared" si="20"/>
        <v>0</v>
      </c>
      <c r="P63" s="1">
        <f>DATE(Oversigtsark!$B$2+1,8,A28)</f>
        <v>45532</v>
      </c>
      <c r="Q63">
        <f t="shared" si="21"/>
        <v>1</v>
      </c>
      <c r="R63" s="1">
        <f>DATE(Oversigtsark!$B$2+1,9,A28)</f>
        <v>45563</v>
      </c>
      <c r="S63">
        <f t="shared" si="22"/>
        <v>0</v>
      </c>
      <c r="T63" s="1">
        <f>DATE(Oversigtsark!$B$2+1,10,A28)</f>
        <v>45593</v>
      </c>
      <c r="U63">
        <f t="shared" si="23"/>
        <v>1</v>
      </c>
      <c r="V63" s="1">
        <f>DATE(Oversigtsark!$B$2+1,11,A28)</f>
        <v>45624</v>
      </c>
      <c r="W63">
        <f t="shared" si="24"/>
        <v>1</v>
      </c>
      <c r="X63" s="1">
        <f>DATE(Oversigtsark!$B$2+1,12,A28)</f>
        <v>45654</v>
      </c>
      <c r="Y63">
        <f t="shared" si="25"/>
        <v>0</v>
      </c>
      <c r="Z63">
        <f t="shared" ref="Z63:Z65" si="26">IF(OR(WEEKDAY(X63,17)=1,WEEKDAY(X63,17)=7),0,1)</f>
        <v>0</v>
      </c>
    </row>
    <row r="64" spans="2:27" x14ac:dyDescent="0.25">
      <c r="B64" s="1">
        <f>DATE(Oversigtsark!$B$2+1,1,A29)</f>
        <v>45320</v>
      </c>
      <c r="C64">
        <f t="shared" si="14"/>
        <v>1</v>
      </c>
      <c r="D64">
        <f>IF(AND(MOD(Oversigtsark!B2+1,4)=0,OR(MOD(Oversigtsark!B2+1,100)&lt;&gt;0,MOD(Oversigtsark!B2+1,400)=0)),DATE(Oversigtsark!$B$2+1,2,A29),"")</f>
        <v>45351</v>
      </c>
      <c r="E64">
        <f>IF(D64="",0,IF(ISERROR(VLOOKUP(D64,$Z$37:$Z$57,1,FALSE)),IF(OR(WEEKDAY(D64,17)=1,WEEKDAY(D64,17)=7),0,1),0))</f>
        <v>1</v>
      </c>
      <c r="F64" s="1">
        <f>DATE(Oversigtsark!$B$2+1,3,A29)</f>
        <v>45380</v>
      </c>
      <c r="G64">
        <f t="shared" si="16"/>
        <v>0</v>
      </c>
      <c r="H64" s="1">
        <f>DATE(Oversigtsark!$B$2+1,4,A29)</f>
        <v>45411</v>
      </c>
      <c r="I64">
        <f t="shared" si="17"/>
        <v>1</v>
      </c>
      <c r="J64" s="1">
        <f>DATE(Oversigtsark!$B$2+1,5,A29)</f>
        <v>45441</v>
      </c>
      <c r="K64">
        <f t="shared" si="18"/>
        <v>1</v>
      </c>
      <c r="L64" s="1">
        <f>DATE(Oversigtsark!$B$2+1,6,A29)</f>
        <v>45472</v>
      </c>
      <c r="M64">
        <f t="shared" si="19"/>
        <v>0</v>
      </c>
      <c r="N64" s="1">
        <f>DATE(Oversigtsark!$B$2+1,7,A29)</f>
        <v>45502</v>
      </c>
      <c r="O64">
        <f t="shared" si="20"/>
        <v>1</v>
      </c>
      <c r="P64" s="1">
        <f>DATE(Oversigtsark!$B$2+1,8,A29)</f>
        <v>45533</v>
      </c>
      <c r="Q64">
        <f t="shared" si="21"/>
        <v>1</v>
      </c>
      <c r="R64" s="1">
        <f>DATE(Oversigtsark!$B$2+1,9,A29)</f>
        <v>45564</v>
      </c>
      <c r="S64">
        <f t="shared" si="22"/>
        <v>0</v>
      </c>
      <c r="T64" s="1">
        <f>DATE(Oversigtsark!$B$2+1,10,A29)</f>
        <v>45594</v>
      </c>
      <c r="U64">
        <f t="shared" si="23"/>
        <v>1</v>
      </c>
      <c r="V64" s="1">
        <f>DATE(Oversigtsark!$B$2+1,11,A29)</f>
        <v>45625</v>
      </c>
      <c r="W64">
        <f t="shared" si="24"/>
        <v>1</v>
      </c>
      <c r="X64" s="1">
        <f>DATE(Oversigtsark!$B$2+1,12,A29)</f>
        <v>45655</v>
      </c>
      <c r="Y64">
        <f t="shared" si="25"/>
        <v>0</v>
      </c>
      <c r="Z64">
        <f t="shared" si="26"/>
        <v>0</v>
      </c>
    </row>
    <row r="65" spans="1:27" x14ac:dyDescent="0.25">
      <c r="B65" s="1">
        <f>DATE(Oversigtsark!$B$2+1,1,A30)</f>
        <v>45321</v>
      </c>
      <c r="C65">
        <f t="shared" si="14"/>
        <v>1</v>
      </c>
      <c r="F65" s="1">
        <f>DATE(Oversigtsark!$B$2+1,3,A30)</f>
        <v>45381</v>
      </c>
      <c r="G65">
        <f t="shared" si="16"/>
        <v>0</v>
      </c>
      <c r="H65" s="1">
        <f>DATE(Oversigtsark!$B$2+1,4,A30)</f>
        <v>45412</v>
      </c>
      <c r="I65">
        <f t="shared" si="17"/>
        <v>1</v>
      </c>
      <c r="J65" s="1">
        <f>DATE(Oversigtsark!$B$2+1,5,A30)</f>
        <v>45442</v>
      </c>
      <c r="K65">
        <f t="shared" si="18"/>
        <v>1</v>
      </c>
      <c r="L65" s="1">
        <f>DATE(Oversigtsark!$B$2+1,6,A30)</f>
        <v>45473</v>
      </c>
      <c r="M65">
        <f t="shared" si="19"/>
        <v>0</v>
      </c>
      <c r="N65" s="1">
        <f>DATE(Oversigtsark!$B$2+1,7,A30)</f>
        <v>45503</v>
      </c>
      <c r="O65">
        <f t="shared" si="20"/>
        <v>1</v>
      </c>
      <c r="P65" s="1">
        <f>DATE(Oversigtsark!$B$2+1,8,A30)</f>
        <v>45534</v>
      </c>
      <c r="Q65">
        <f t="shared" si="21"/>
        <v>1</v>
      </c>
      <c r="R65" s="1">
        <f>DATE(Oversigtsark!$B$2+1,9,A30)</f>
        <v>45565</v>
      </c>
      <c r="S65">
        <f t="shared" si="22"/>
        <v>1</v>
      </c>
      <c r="T65" s="1">
        <f>DATE(Oversigtsark!$B$2+1,10,A30)</f>
        <v>45595</v>
      </c>
      <c r="U65">
        <f t="shared" si="23"/>
        <v>1</v>
      </c>
      <c r="V65" s="1">
        <f>DATE(Oversigtsark!$B$2+1,11,A30)</f>
        <v>45626</v>
      </c>
      <c r="W65">
        <f t="shared" si="24"/>
        <v>0</v>
      </c>
      <c r="X65" s="1">
        <f>DATE(Oversigtsark!$B$2+1,12,A30)</f>
        <v>45656</v>
      </c>
      <c r="Y65">
        <f t="shared" si="25"/>
        <v>0</v>
      </c>
      <c r="Z65">
        <f t="shared" si="26"/>
        <v>1</v>
      </c>
    </row>
    <row r="66" spans="1:27" x14ac:dyDescent="0.25">
      <c r="B66" s="1">
        <f>DATE(Oversigtsark!$B$2+1,1,A31)</f>
        <v>45322</v>
      </c>
      <c r="C66">
        <f t="shared" si="14"/>
        <v>1</v>
      </c>
      <c r="F66" s="1">
        <f>DATE(Oversigtsark!$B$2+1,3,A31)</f>
        <v>45382</v>
      </c>
      <c r="G66">
        <f t="shared" si="16"/>
        <v>0</v>
      </c>
      <c r="J66" s="1">
        <f>DATE(Oversigtsark!$B$2+1,5,A31)</f>
        <v>45443</v>
      </c>
      <c r="K66">
        <f t="shared" si="18"/>
        <v>1</v>
      </c>
      <c r="N66" s="1">
        <f>DATE(Oversigtsark!$B$2+1,7,A31)</f>
        <v>45504</v>
      </c>
      <c r="O66">
        <f t="shared" si="20"/>
        <v>1</v>
      </c>
      <c r="P66" s="1">
        <f>DATE(Oversigtsark!$B$2+1,8,A31)</f>
        <v>45535</v>
      </c>
      <c r="Q66">
        <f t="shared" si="21"/>
        <v>0</v>
      </c>
      <c r="T66" s="1">
        <f>DATE(Oversigtsark!$B$2+1,10,A31)</f>
        <v>45596</v>
      </c>
      <c r="U66">
        <f t="shared" si="23"/>
        <v>1</v>
      </c>
      <c r="X66" s="1">
        <f>DATE(Oversigtsark!$B$2+1,12,A31)</f>
        <v>45657</v>
      </c>
      <c r="Y66">
        <f t="shared" si="25"/>
        <v>0</v>
      </c>
    </row>
    <row r="67" spans="1:27" x14ac:dyDescent="0.25">
      <c r="A67">
        <f>SUM(B67:Y67)</f>
        <v>220</v>
      </c>
      <c r="C67">
        <f>SUM(C36:C66)</f>
        <v>22</v>
      </c>
      <c r="E67">
        <f>SUM(E36:E66)-5</f>
        <v>16</v>
      </c>
      <c r="G67">
        <f>SUM(G36:G66)</f>
        <v>16</v>
      </c>
      <c r="I67">
        <f>SUM(I36:I66)</f>
        <v>20</v>
      </c>
      <c r="K67">
        <f>SUM(K36:K66)</f>
        <v>20</v>
      </c>
      <c r="M67">
        <f>SUM(M36:M66)</f>
        <v>19</v>
      </c>
      <c r="O67">
        <f>SUM(O36:O66)-10</f>
        <v>13</v>
      </c>
      <c r="Q67">
        <f>SUM(Q36:Q66)-5</f>
        <v>17</v>
      </c>
      <c r="S67">
        <f>SUM(S36:S66)</f>
        <v>21</v>
      </c>
      <c r="U67">
        <f>SUM(U36:U66)-6+SUM(Z62:Z65)</f>
        <v>19</v>
      </c>
      <c r="W67">
        <f>SUM(W36:W66)</f>
        <v>21</v>
      </c>
      <c r="Y67">
        <f>SUM(Y36:Y66)</f>
        <v>16</v>
      </c>
    </row>
    <row r="71" spans="1:27" x14ac:dyDescent="0.25">
      <c r="B71" s="1">
        <f>DATE(Oversigtsark!$B$2+2,1,A1)</f>
        <v>45658</v>
      </c>
      <c r="C71">
        <f>IF(ISERROR(VLOOKUP(B71,$Z$72:$Z$92,1,FALSE)),IF(OR(WEEKDAY(B71,17)=1,WEEKDAY(B71,17)=7),0,1),0)</f>
        <v>0</v>
      </c>
      <c r="D71" s="1">
        <f>DATE(Oversigtsark!$B$2+2,2,A1)</f>
        <v>45689</v>
      </c>
      <c r="E71">
        <f>IF(ISERROR(VLOOKUP(D71,$Z$72:$Z$92,1,FALSE)),IF(OR(WEEKDAY(D71,17)=1,WEEKDAY(D71,17)=7),0,1),0)</f>
        <v>0</v>
      </c>
      <c r="F71" s="1">
        <f>DATE(Oversigtsark!$B$2+2,3,A1)</f>
        <v>45717</v>
      </c>
      <c r="G71">
        <f>IF(ISERROR(VLOOKUP(F71,$Z$72:$Z$92,1,FALSE)),IF(OR(WEEKDAY(F71,17)=1,WEEKDAY(F71,17)=7),0,1),0)</f>
        <v>0</v>
      </c>
      <c r="H71" s="1">
        <f>DATE(Oversigtsark!$B$2+2,4,A1)</f>
        <v>45748</v>
      </c>
      <c r="I71">
        <f>IF(ISERROR(VLOOKUP(H71,$Z$72:$Z$92,1,FALSE)),IF(OR(WEEKDAY(H71,17)=1,WEEKDAY(H71,17)=7),0,1),0)</f>
        <v>1</v>
      </c>
      <c r="J71" s="1">
        <f>DATE(Oversigtsark!$B$2+2,5,A1)</f>
        <v>45778</v>
      </c>
      <c r="K71">
        <f>IF(ISERROR(VLOOKUP(J71,$Z$72:$Z$92,1,FALSE)),IF(OR(WEEKDAY(J71,17)=1,WEEKDAY(J71,17)=7),0,1),0)</f>
        <v>1</v>
      </c>
      <c r="L71" s="1">
        <f>DATE(Oversigtsark!$B$2+2,6,A1)</f>
        <v>45809</v>
      </c>
      <c r="M71">
        <f>IF(ISERROR(VLOOKUP(L71,$Z$72:$Z$92,1,FALSE)),IF(OR(WEEKDAY(L71,17)=1,WEEKDAY(L71,17)=7),0,1),0)</f>
        <v>0</v>
      </c>
      <c r="N71" s="1">
        <f>DATE(Oversigtsark!$B$2+2,7,A1)</f>
        <v>45839</v>
      </c>
      <c r="O71">
        <f>IF(ISERROR(VLOOKUP(N71,$Z$72:$Z$92,1,FALSE)),IF(OR(WEEKDAY(N71,17)=1,WEEKDAY(N71,17)=7),0,1),0)</f>
        <v>1</v>
      </c>
      <c r="P71" s="1">
        <f>DATE(Oversigtsark!$B$2+2,8,A1)</f>
        <v>45870</v>
      </c>
      <c r="Q71">
        <f>IF(ISERROR(VLOOKUP(P71,$Z$72:$Z$92,1,FALSE)),IF(OR(WEEKDAY(P71,17)=1,WEEKDAY(P71,17)=7),0,1),0)</f>
        <v>1</v>
      </c>
      <c r="R71" s="1">
        <f>DATE(Oversigtsark!$B$2+2,9,A1)</f>
        <v>45901</v>
      </c>
      <c r="S71">
        <f>IF(ISERROR(VLOOKUP(R71,$Z$72:$Z$92,1,FALSE)),IF(OR(WEEKDAY(R71,17)=1,WEEKDAY(R71,17)=7),0,1),0)</f>
        <v>1</v>
      </c>
      <c r="T71" s="1">
        <f>DATE(Oversigtsark!$B$2+2,10,A1)</f>
        <v>45931</v>
      </c>
      <c r="U71">
        <f>IF(ISERROR(VLOOKUP(T71,$Z$72:$Z$92,1,FALSE)),IF(OR(WEEKDAY(T71,17)=1,WEEKDAY(T71,17)=7),0,1),0)</f>
        <v>1</v>
      </c>
      <c r="V71" s="1">
        <f>DATE(Oversigtsark!$B$2+2,11,A1)</f>
        <v>45962</v>
      </c>
      <c r="W71">
        <f>IF(ISERROR(VLOOKUP(V71,$Z$72:$Z$92,1,FALSE)),IF(OR(WEEKDAY(V71,17)=1,WEEKDAY(V71,17)=7),0,1),0)</f>
        <v>0</v>
      </c>
      <c r="X71" s="1">
        <f>DATE(Oversigtsark!$B$2+2,12,A1)</f>
        <v>45992</v>
      </c>
      <c r="Y71">
        <f>IF(ISERROR(VLOOKUP(X71,$Z$72:$Z$92,1,FALSE)),IF(OR(WEEKDAY(X71,17)=1,WEEKDAY(X71,17)=7),0,1),0)</f>
        <v>1</v>
      </c>
      <c r="Z71">
        <f>Z36+1</f>
        <v>2025</v>
      </c>
    </row>
    <row r="72" spans="1:27" x14ac:dyDescent="0.25">
      <c r="B72" s="1">
        <f>DATE(Oversigtsark!$B$2+2,1,A2)</f>
        <v>45659</v>
      </c>
      <c r="C72">
        <f t="shared" ref="C72:C101" si="27">IF(ISERROR(VLOOKUP(B72,$Z$72:$Z$92,1,FALSE)),IF(OR(WEEKDAY(B72,17)=1,WEEKDAY(B72,17)=7),0,1),0)</f>
        <v>1</v>
      </c>
      <c r="D72" s="1">
        <f>DATE(Oversigtsark!$B$2+2,2,A2)</f>
        <v>45690</v>
      </c>
      <c r="E72">
        <f t="shared" ref="E72:E98" si="28">IF(ISERROR(VLOOKUP(D72,$Z$72:$Z$92,1,FALSE)),IF(OR(WEEKDAY(D72,17)=1,WEEKDAY(D72,17)=7),0,1),0)</f>
        <v>0</v>
      </c>
      <c r="F72" s="1">
        <f>DATE(Oversigtsark!$B$2+2,3,A2)</f>
        <v>45718</v>
      </c>
      <c r="G72">
        <f t="shared" ref="G72:G101" si="29">IF(ISERROR(VLOOKUP(F72,$Z$72:$Z$92,1,FALSE)),IF(OR(WEEKDAY(F72,17)=1,WEEKDAY(F72,17)=7),0,1),0)</f>
        <v>0</v>
      </c>
      <c r="H72" s="1">
        <f>DATE(Oversigtsark!$B$2+2,4,A2)</f>
        <v>45749</v>
      </c>
      <c r="I72">
        <f t="shared" ref="I72:I100" si="30">IF(ISERROR(VLOOKUP(H72,$Z$72:$Z$92,1,FALSE)),IF(OR(WEEKDAY(H72,17)=1,WEEKDAY(H72,17)=7),0,1),0)</f>
        <v>1</v>
      </c>
      <c r="J72" s="1">
        <f>DATE(Oversigtsark!$B$2+2,5,A2)</f>
        <v>45779</v>
      </c>
      <c r="K72">
        <f t="shared" ref="K72:K101" si="31">IF(ISERROR(VLOOKUP(J72,$Z$72:$Z$92,1,FALSE)),IF(OR(WEEKDAY(J72,17)=1,WEEKDAY(J72,17)=7),0,1),0)</f>
        <v>1</v>
      </c>
      <c r="L72" s="1">
        <f>DATE(Oversigtsark!$B$2+2,6,A2)</f>
        <v>45810</v>
      </c>
      <c r="M72">
        <f t="shared" ref="M72:M100" si="32">IF(ISERROR(VLOOKUP(L72,$Z$72:$Z$92,1,FALSE)),IF(OR(WEEKDAY(L72,17)=1,WEEKDAY(L72,17)=7),0,1),0)</f>
        <v>1</v>
      </c>
      <c r="N72" s="1">
        <f>DATE(Oversigtsark!$B$2+2,7,A2)</f>
        <v>45840</v>
      </c>
      <c r="O72">
        <f t="shared" ref="O72:O101" si="33">IF(ISERROR(VLOOKUP(N72,$Z$72:$Z$92,1,FALSE)),IF(OR(WEEKDAY(N72,17)=1,WEEKDAY(N72,17)=7),0,1),0)</f>
        <v>1</v>
      </c>
      <c r="P72" s="1">
        <f>DATE(Oversigtsark!$B$2+2,8,A2)</f>
        <v>45871</v>
      </c>
      <c r="Q72">
        <f t="shared" ref="Q72:Q101" si="34">IF(ISERROR(VLOOKUP(P72,$Z$72:$Z$92,1,FALSE)),IF(OR(WEEKDAY(P72,17)=1,WEEKDAY(P72,17)=7),0,1),0)</f>
        <v>0</v>
      </c>
      <c r="R72" s="1">
        <f>DATE(Oversigtsark!$B$2+2,9,A2)</f>
        <v>45902</v>
      </c>
      <c r="S72">
        <f t="shared" ref="S72:S100" si="35">IF(ISERROR(VLOOKUP(R72,$Z$72:$Z$92,1,FALSE)),IF(OR(WEEKDAY(R72,17)=1,WEEKDAY(R72,17)=7),0,1),0)</f>
        <v>1</v>
      </c>
      <c r="T72" s="1">
        <f>DATE(Oversigtsark!$B$2+2,10,A2)</f>
        <v>45932</v>
      </c>
      <c r="U72">
        <f t="shared" ref="U72:U101" si="36">IF(ISERROR(VLOOKUP(T72,$Z$72:$Z$92,1,FALSE)),IF(OR(WEEKDAY(T72,17)=1,WEEKDAY(T72,17)=7),0,1),0)</f>
        <v>1</v>
      </c>
      <c r="V72" s="1">
        <f>DATE(Oversigtsark!$B$2+2,11,A2)</f>
        <v>45963</v>
      </c>
      <c r="W72">
        <f t="shared" ref="W72:W100" si="37">IF(ISERROR(VLOOKUP(V72,$Z$72:$Z$92,1,FALSE)),IF(OR(WEEKDAY(V72,17)=1,WEEKDAY(V72,17)=7),0,1),0)</f>
        <v>0</v>
      </c>
      <c r="X72" s="1">
        <f>DATE(Oversigtsark!$B$2+2,12,A2)</f>
        <v>45993</v>
      </c>
      <c r="Y72">
        <f t="shared" ref="Y72:Y101" si="38">IF(ISERROR(VLOOKUP(X72,$Z$72:$Z$92,1,FALSE)),IF(OR(WEEKDAY(X72,17)=1,WEEKDAY(X72,17)=7),0,1),0)</f>
        <v>1</v>
      </c>
      <c r="Z72" s="1">
        <f>DATE(Z71,1,1)</f>
        <v>45658</v>
      </c>
      <c r="AA72" t="s">
        <v>0</v>
      </c>
    </row>
    <row r="73" spans="1:27" x14ac:dyDescent="0.25">
      <c r="B73" s="1">
        <f>DATE(Oversigtsark!$B$2+2,1,A3)</f>
        <v>45660</v>
      </c>
      <c r="C73">
        <f t="shared" si="27"/>
        <v>1</v>
      </c>
      <c r="D73" s="1">
        <f>DATE(Oversigtsark!$B$2+2,2,A3)</f>
        <v>45691</v>
      </c>
      <c r="E73">
        <f t="shared" si="28"/>
        <v>1</v>
      </c>
      <c r="F73" s="1">
        <f>DATE(Oversigtsark!$B$2+2,3,A3)</f>
        <v>45719</v>
      </c>
      <c r="G73">
        <f t="shared" si="29"/>
        <v>1</v>
      </c>
      <c r="H73" s="1">
        <f>DATE(Oversigtsark!$B$2+2,4,A3)</f>
        <v>45750</v>
      </c>
      <c r="I73">
        <f t="shared" si="30"/>
        <v>1</v>
      </c>
      <c r="J73" s="1">
        <f>DATE(Oversigtsark!$B$2+2,5,A3)</f>
        <v>45780</v>
      </c>
      <c r="K73">
        <f t="shared" si="31"/>
        <v>0</v>
      </c>
      <c r="L73" s="1">
        <f>DATE(Oversigtsark!$B$2+2,6,A3)</f>
        <v>45811</v>
      </c>
      <c r="M73">
        <f t="shared" si="32"/>
        <v>1</v>
      </c>
      <c r="N73" s="1">
        <f>DATE(Oversigtsark!$B$2+2,7,A3)</f>
        <v>45841</v>
      </c>
      <c r="O73">
        <f t="shared" si="33"/>
        <v>1</v>
      </c>
      <c r="P73" s="1">
        <f>DATE(Oversigtsark!$B$2+2,8,A3)</f>
        <v>45872</v>
      </c>
      <c r="Q73">
        <f t="shared" si="34"/>
        <v>0</v>
      </c>
      <c r="R73" s="1">
        <f>DATE(Oversigtsark!$B$2+2,9,A3)</f>
        <v>45903</v>
      </c>
      <c r="S73">
        <f t="shared" si="35"/>
        <v>1</v>
      </c>
      <c r="T73" s="1">
        <f>DATE(Oversigtsark!$B$2+2,10,A3)</f>
        <v>45933</v>
      </c>
      <c r="U73">
        <f t="shared" si="36"/>
        <v>1</v>
      </c>
      <c r="V73" s="1">
        <f>DATE(Oversigtsark!$B$2+2,11,A3)</f>
        <v>45964</v>
      </c>
      <c r="W73">
        <f t="shared" si="37"/>
        <v>1</v>
      </c>
      <c r="X73" s="1">
        <f>DATE(Oversigtsark!$B$2+2,12,A3)</f>
        <v>45994</v>
      </c>
      <c r="Y73">
        <f t="shared" si="38"/>
        <v>1</v>
      </c>
      <c r="Z73" s="1">
        <f>Z78-6</f>
        <v>45761</v>
      </c>
      <c r="AA73" t="s">
        <v>14</v>
      </c>
    </row>
    <row r="74" spans="1:27" x14ac:dyDescent="0.25">
      <c r="B74" s="1">
        <f>DATE(Oversigtsark!$B$2+2,1,A4)</f>
        <v>45661</v>
      </c>
      <c r="C74">
        <f t="shared" si="27"/>
        <v>0</v>
      </c>
      <c r="D74" s="1">
        <f>DATE(Oversigtsark!$B$2+2,2,A4)</f>
        <v>45692</v>
      </c>
      <c r="E74">
        <f t="shared" si="28"/>
        <v>1</v>
      </c>
      <c r="F74" s="1">
        <f>DATE(Oversigtsark!$B$2+2,3,A4)</f>
        <v>45720</v>
      </c>
      <c r="G74">
        <f t="shared" si="29"/>
        <v>1</v>
      </c>
      <c r="H74" s="1">
        <f>DATE(Oversigtsark!$B$2+2,4,A4)</f>
        <v>45751</v>
      </c>
      <c r="I74">
        <f t="shared" si="30"/>
        <v>1</v>
      </c>
      <c r="J74" s="1">
        <f>DATE(Oversigtsark!$B$2+2,5,A4)</f>
        <v>45781</v>
      </c>
      <c r="K74">
        <f t="shared" si="31"/>
        <v>0</v>
      </c>
      <c r="L74" s="1">
        <f>DATE(Oversigtsark!$B$2+2,6,A4)</f>
        <v>45812</v>
      </c>
      <c r="M74">
        <f t="shared" si="32"/>
        <v>1</v>
      </c>
      <c r="N74" s="1">
        <f>DATE(Oversigtsark!$B$2+2,7,A4)</f>
        <v>45842</v>
      </c>
      <c r="O74">
        <f t="shared" si="33"/>
        <v>1</v>
      </c>
      <c r="P74" s="1">
        <f>DATE(Oversigtsark!$B$2+2,8,A4)</f>
        <v>45873</v>
      </c>
      <c r="Q74">
        <f t="shared" si="34"/>
        <v>1</v>
      </c>
      <c r="R74" s="1">
        <f>DATE(Oversigtsark!$B$2+2,9,A4)</f>
        <v>45904</v>
      </c>
      <c r="S74">
        <f t="shared" si="35"/>
        <v>1</v>
      </c>
      <c r="T74" s="1">
        <f>DATE(Oversigtsark!$B$2+2,10,A4)</f>
        <v>45934</v>
      </c>
      <c r="U74">
        <f t="shared" si="36"/>
        <v>0</v>
      </c>
      <c r="V74" s="1">
        <f>DATE(Oversigtsark!$B$2+2,11,A4)</f>
        <v>45965</v>
      </c>
      <c r="W74">
        <f t="shared" si="37"/>
        <v>1</v>
      </c>
      <c r="X74" s="1">
        <f>DATE(Oversigtsark!$B$2+2,12,A4)</f>
        <v>45995</v>
      </c>
      <c r="Y74">
        <f t="shared" si="38"/>
        <v>1</v>
      </c>
      <c r="Z74" s="1">
        <f>Z78-5</f>
        <v>45762</v>
      </c>
      <c r="AA74" t="s">
        <v>14</v>
      </c>
    </row>
    <row r="75" spans="1:27" x14ac:dyDescent="0.25">
      <c r="B75" s="1">
        <f>DATE(Oversigtsark!$B$2+2,1,A5)</f>
        <v>45662</v>
      </c>
      <c r="C75">
        <f t="shared" si="27"/>
        <v>0</v>
      </c>
      <c r="D75" s="1">
        <f>DATE(Oversigtsark!$B$2+2,2,A5)</f>
        <v>45693</v>
      </c>
      <c r="E75">
        <f t="shared" si="28"/>
        <v>1</v>
      </c>
      <c r="F75" s="1">
        <f>DATE(Oversigtsark!$B$2+2,3,A5)</f>
        <v>45721</v>
      </c>
      <c r="G75">
        <f t="shared" si="29"/>
        <v>1</v>
      </c>
      <c r="H75" s="1">
        <f>DATE(Oversigtsark!$B$2+2,4,A5)</f>
        <v>45752</v>
      </c>
      <c r="I75">
        <f t="shared" si="30"/>
        <v>0</v>
      </c>
      <c r="J75" s="1">
        <f>DATE(Oversigtsark!$B$2+2,5,A5)</f>
        <v>45782</v>
      </c>
      <c r="K75">
        <f t="shared" si="31"/>
        <v>1</v>
      </c>
      <c r="L75" s="1">
        <f>DATE(Oversigtsark!$B$2+2,6,A5)</f>
        <v>45813</v>
      </c>
      <c r="M75">
        <f t="shared" si="32"/>
        <v>0</v>
      </c>
      <c r="N75" s="1">
        <f>DATE(Oversigtsark!$B$2+2,7,A5)</f>
        <v>45843</v>
      </c>
      <c r="O75">
        <f t="shared" si="33"/>
        <v>0</v>
      </c>
      <c r="P75" s="1">
        <f>DATE(Oversigtsark!$B$2+2,8,A5)</f>
        <v>45874</v>
      </c>
      <c r="Q75">
        <f t="shared" si="34"/>
        <v>1</v>
      </c>
      <c r="R75" s="1">
        <f>DATE(Oversigtsark!$B$2+2,9,A5)</f>
        <v>45905</v>
      </c>
      <c r="S75">
        <f t="shared" si="35"/>
        <v>1</v>
      </c>
      <c r="T75" s="1">
        <f>DATE(Oversigtsark!$B$2+2,10,A5)</f>
        <v>45935</v>
      </c>
      <c r="U75">
        <f t="shared" si="36"/>
        <v>0</v>
      </c>
      <c r="V75" s="1">
        <f>DATE(Oversigtsark!$B$2+2,11,A5)</f>
        <v>45966</v>
      </c>
      <c r="W75">
        <f t="shared" si="37"/>
        <v>1</v>
      </c>
      <c r="X75" s="1">
        <f>DATE(Oversigtsark!$B$2+2,12,A5)</f>
        <v>45996</v>
      </c>
      <c r="Y75">
        <f t="shared" si="38"/>
        <v>1</v>
      </c>
      <c r="Z75" s="1">
        <f>Z78-4</f>
        <v>45763</v>
      </c>
      <c r="AA75" t="s">
        <v>14</v>
      </c>
    </row>
    <row r="76" spans="1:27" x14ac:dyDescent="0.25">
      <c r="B76" s="1">
        <f>DATE(Oversigtsark!$B$2+2,1,A6)</f>
        <v>45663</v>
      </c>
      <c r="C76">
        <f t="shared" si="27"/>
        <v>1</v>
      </c>
      <c r="D76" s="1">
        <f>DATE(Oversigtsark!$B$2+2,2,A6)</f>
        <v>45694</v>
      </c>
      <c r="E76">
        <f t="shared" si="28"/>
        <v>1</v>
      </c>
      <c r="F76" s="1">
        <f>DATE(Oversigtsark!$B$2+2,3,A6)</f>
        <v>45722</v>
      </c>
      <c r="G76">
        <f t="shared" si="29"/>
        <v>1</v>
      </c>
      <c r="H76" s="1">
        <f>DATE(Oversigtsark!$B$2+2,4,A6)</f>
        <v>45753</v>
      </c>
      <c r="I76">
        <f t="shared" si="30"/>
        <v>0</v>
      </c>
      <c r="J76" s="1">
        <f>DATE(Oversigtsark!$B$2+2,5,A6)</f>
        <v>45783</v>
      </c>
      <c r="K76">
        <f t="shared" si="31"/>
        <v>1</v>
      </c>
      <c r="L76" s="1">
        <f>DATE(Oversigtsark!$B$2+2,6,A6)</f>
        <v>45814</v>
      </c>
      <c r="M76">
        <f t="shared" si="32"/>
        <v>1</v>
      </c>
      <c r="N76" s="1">
        <f>DATE(Oversigtsark!$B$2+2,7,A6)</f>
        <v>45844</v>
      </c>
      <c r="O76">
        <f t="shared" si="33"/>
        <v>0</v>
      </c>
      <c r="P76" s="1">
        <f>DATE(Oversigtsark!$B$2+2,8,A6)</f>
        <v>45875</v>
      </c>
      <c r="Q76">
        <f t="shared" si="34"/>
        <v>1</v>
      </c>
      <c r="R76" s="1">
        <f>DATE(Oversigtsark!$B$2+2,9,A6)</f>
        <v>45906</v>
      </c>
      <c r="S76">
        <f t="shared" si="35"/>
        <v>0</v>
      </c>
      <c r="T76" s="1">
        <f>DATE(Oversigtsark!$B$2+2,10,A6)</f>
        <v>45936</v>
      </c>
      <c r="U76">
        <f t="shared" si="36"/>
        <v>1</v>
      </c>
      <c r="V76" s="1">
        <f>DATE(Oversigtsark!$B$2+2,11,A6)</f>
        <v>45967</v>
      </c>
      <c r="W76">
        <f t="shared" si="37"/>
        <v>1</v>
      </c>
      <c r="X76" s="1">
        <f>DATE(Oversigtsark!$B$2+2,12,A6)</f>
        <v>45997</v>
      </c>
      <c r="Y76">
        <f t="shared" si="38"/>
        <v>0</v>
      </c>
      <c r="Z76" s="1">
        <f>Z78-3</f>
        <v>45764</v>
      </c>
      <c r="AA76" t="s">
        <v>1</v>
      </c>
    </row>
    <row r="77" spans="1:27" x14ac:dyDescent="0.25">
      <c r="B77" s="1">
        <f>DATE(Oversigtsark!$B$2+2,1,A7)</f>
        <v>45664</v>
      </c>
      <c r="C77">
        <f t="shared" si="27"/>
        <v>1</v>
      </c>
      <c r="D77" s="1">
        <f>DATE(Oversigtsark!$B$2+2,2,A7)</f>
        <v>45695</v>
      </c>
      <c r="E77">
        <f t="shared" si="28"/>
        <v>1</v>
      </c>
      <c r="F77" s="1">
        <f>DATE(Oversigtsark!$B$2+2,3,A7)</f>
        <v>45723</v>
      </c>
      <c r="G77">
        <f t="shared" si="29"/>
        <v>1</v>
      </c>
      <c r="H77" s="1">
        <f>DATE(Oversigtsark!$B$2+2,4,A7)</f>
        <v>45754</v>
      </c>
      <c r="I77">
        <f t="shared" si="30"/>
        <v>1</v>
      </c>
      <c r="J77" s="1">
        <f>DATE(Oversigtsark!$B$2+2,5,A7)</f>
        <v>45784</v>
      </c>
      <c r="K77">
        <f t="shared" si="31"/>
        <v>1</v>
      </c>
      <c r="L77" s="1">
        <f>DATE(Oversigtsark!$B$2+2,6,A7)</f>
        <v>45815</v>
      </c>
      <c r="M77">
        <f t="shared" si="32"/>
        <v>0</v>
      </c>
      <c r="N77" s="1">
        <f>DATE(Oversigtsark!$B$2+2,7,A7)</f>
        <v>45845</v>
      </c>
      <c r="O77">
        <f t="shared" si="33"/>
        <v>1</v>
      </c>
      <c r="P77" s="1">
        <f>DATE(Oversigtsark!$B$2+2,8,A7)</f>
        <v>45876</v>
      </c>
      <c r="Q77">
        <f t="shared" si="34"/>
        <v>1</v>
      </c>
      <c r="R77" s="1">
        <f>DATE(Oversigtsark!$B$2+2,9,A7)</f>
        <v>45907</v>
      </c>
      <c r="S77">
        <f t="shared" si="35"/>
        <v>0</v>
      </c>
      <c r="T77" s="1">
        <f>DATE(Oversigtsark!$B$2+2,10,A7)</f>
        <v>45937</v>
      </c>
      <c r="U77">
        <f t="shared" si="36"/>
        <v>1</v>
      </c>
      <c r="V77" s="1">
        <f>DATE(Oversigtsark!$B$2+2,11,A7)</f>
        <v>45968</v>
      </c>
      <c r="W77">
        <f t="shared" si="37"/>
        <v>1</v>
      </c>
      <c r="X77" s="1">
        <f>DATE(Oversigtsark!$B$2+2,12,A7)</f>
        <v>45998</v>
      </c>
      <c r="Y77">
        <f t="shared" si="38"/>
        <v>0</v>
      </c>
      <c r="Z77" s="1">
        <f>Z78-2</f>
        <v>45765</v>
      </c>
      <c r="AA77" t="s">
        <v>2</v>
      </c>
    </row>
    <row r="78" spans="1:27" x14ac:dyDescent="0.25">
      <c r="B78" s="1">
        <f>DATE(Oversigtsark!$B$2+2,1,A8)</f>
        <v>45665</v>
      </c>
      <c r="C78">
        <f t="shared" si="27"/>
        <v>1</v>
      </c>
      <c r="D78" s="1">
        <f>DATE(Oversigtsark!$B$2+2,2,A8)</f>
        <v>45696</v>
      </c>
      <c r="E78">
        <f t="shared" si="28"/>
        <v>0</v>
      </c>
      <c r="F78" s="1">
        <f>DATE(Oversigtsark!$B$2+2,3,A8)</f>
        <v>45724</v>
      </c>
      <c r="G78">
        <f t="shared" si="29"/>
        <v>0</v>
      </c>
      <c r="H78" s="1">
        <f>DATE(Oversigtsark!$B$2+2,4,A8)</f>
        <v>45755</v>
      </c>
      <c r="I78">
        <f t="shared" si="30"/>
        <v>1</v>
      </c>
      <c r="J78" s="1">
        <f>DATE(Oversigtsark!$B$2+2,5,A8)</f>
        <v>45785</v>
      </c>
      <c r="K78">
        <f t="shared" si="31"/>
        <v>1</v>
      </c>
      <c r="L78" s="1">
        <f>DATE(Oversigtsark!$B$2+2,6,A8)</f>
        <v>45816</v>
      </c>
      <c r="M78">
        <f t="shared" si="32"/>
        <v>0</v>
      </c>
      <c r="N78" s="1">
        <f>DATE(Oversigtsark!$B$2+2,7,A8)</f>
        <v>45846</v>
      </c>
      <c r="O78">
        <f t="shared" si="33"/>
        <v>1</v>
      </c>
      <c r="P78" s="1">
        <f>DATE(Oversigtsark!$B$2+2,8,A8)</f>
        <v>45877</v>
      </c>
      <c r="Q78">
        <f t="shared" si="34"/>
        <v>1</v>
      </c>
      <c r="R78" s="1">
        <f>DATE(Oversigtsark!$B$2+2,9,A8)</f>
        <v>45908</v>
      </c>
      <c r="S78">
        <f t="shared" si="35"/>
        <v>1</v>
      </c>
      <c r="T78" s="1">
        <f>DATE(Oversigtsark!$B$2+2,10,A8)</f>
        <v>45938</v>
      </c>
      <c r="U78">
        <f t="shared" si="36"/>
        <v>1</v>
      </c>
      <c r="V78" s="1">
        <f>DATE(Oversigtsark!$B$2+2,11,A8)</f>
        <v>45969</v>
      </c>
      <c r="W78">
        <f t="shared" si="37"/>
        <v>0</v>
      </c>
      <c r="X78" s="1">
        <f>DATE(Oversigtsark!$B$2+2,12,A8)</f>
        <v>45999</v>
      </c>
      <c r="Y78">
        <f t="shared" si="38"/>
        <v>1</v>
      </c>
      <c r="Z78" s="1">
        <f>DATE(Z71,INT((MOD(19*MOD(Z71,19)+INT(Z71/100)-INT(INT(Z71/100)/4)-INT((INT(Z71/100)-INT((INT(Z71/100)+8)/25))/3)+15,30)+MOD(32+2*MOD(INT(Z71/100),4)+2*INT(MOD(Z71,100)/4)-MOD(19*MOD(Z71,19)+INT(Z71/100)-INT(INT(Z71/100)/4)-INT((INT(Z71/100)-INT((INT(Z71/100)+8)/25))/3)+15,30)-MOD(MOD(Z71,100),4),7)-7*INT((MOD(Z71,19)+11*MOD(19*MOD(Z71,19)+INT(Z71/100)-INT(INT(Z71/100)/4)-INT((INT(Z71/100)-INT((INT(Z71/100)+8)/25))/3)+15,30)+22*MOD(32+2*MOD(INT(Z71/100),4)+2*INT(MOD(Z71,100)/4)-MOD(19*MOD(Z71,19)+INT(Z71/100)-INT(INT(Z71/100)/4)-INT((INT(Z71/100)-INT((INT(Z71/100)+8)/25))/3)+15,30)-MOD(MOD(Z71,100),4),7))/451)+114)/31),MOD(MOD(19*MOD(Z71,19)+INT(Z71/100)-INT(INT(Z71/100)/4)-INT((INT(Z71/100)-INT((INT(Z71/100)+8)/25))/3)+15,30)+MOD(32+2*MOD(INT(Z71/100),4)+2*INT(MOD(Z71,100)/4)-MOD(19*MOD(Z71,19)+INT(Z71/100)-INT(INT(Z71/100)/4)-INT((INT(Z71/100)-INT((INT(Z71/100)+8)/25))/3)+15,30)-MOD(MOD(Z71,100),4),7)-7*INT((MOD(Z71,19)+11*MOD(19*MOD(Z71,19)+INT(Z71/100)-INT(INT(Z71/100)/4)-INT((INT(Z71/100)-INT((INT(Z71/100)+8)/25))/3)+15,30)+22*MOD(32+2*MOD(INT(Z71/100),4)+2*INT(MOD(Z71,100)/4)-MOD(19*MOD(Z71,19)+INT(Z71/100)-INT(INT(Z71/100)/4)-INT((INT(Z71/100)-INT((INT(Z71/100)+8)/25))/3)+15,30)-MOD(MOD(Z71,100),4),7))/451)+114,31)+1)</f>
        <v>45767</v>
      </c>
      <c r="AA78" t="s">
        <v>3</v>
      </c>
    </row>
    <row r="79" spans="1:27" x14ac:dyDescent="0.25">
      <c r="B79" s="1">
        <f>DATE(Oversigtsark!$B$2+2,1,A9)</f>
        <v>45666</v>
      </c>
      <c r="C79">
        <f t="shared" si="27"/>
        <v>1</v>
      </c>
      <c r="D79" s="1">
        <f>DATE(Oversigtsark!$B$2+2,2,A9)</f>
        <v>45697</v>
      </c>
      <c r="E79">
        <f t="shared" si="28"/>
        <v>0</v>
      </c>
      <c r="F79" s="1">
        <f>DATE(Oversigtsark!$B$2+2,3,A9)</f>
        <v>45725</v>
      </c>
      <c r="G79">
        <f t="shared" si="29"/>
        <v>0</v>
      </c>
      <c r="H79" s="1">
        <f>DATE(Oversigtsark!$B$2+2,4,A9)</f>
        <v>45756</v>
      </c>
      <c r="I79">
        <f t="shared" si="30"/>
        <v>1</v>
      </c>
      <c r="J79" s="1">
        <f>DATE(Oversigtsark!$B$2+2,5,A9)</f>
        <v>45786</v>
      </c>
      <c r="K79">
        <f t="shared" si="31"/>
        <v>1</v>
      </c>
      <c r="L79" s="1">
        <f>DATE(Oversigtsark!$B$2+2,6,A9)</f>
        <v>45817</v>
      </c>
      <c r="M79">
        <f t="shared" si="32"/>
        <v>0</v>
      </c>
      <c r="N79" s="1">
        <f>DATE(Oversigtsark!$B$2+2,7,A9)</f>
        <v>45847</v>
      </c>
      <c r="O79">
        <f t="shared" si="33"/>
        <v>1</v>
      </c>
      <c r="P79" s="1">
        <f>DATE(Oversigtsark!$B$2+2,8,A9)</f>
        <v>45878</v>
      </c>
      <c r="Q79">
        <f t="shared" si="34"/>
        <v>0</v>
      </c>
      <c r="R79" s="1">
        <f>DATE(Oversigtsark!$B$2+2,9,A9)</f>
        <v>45909</v>
      </c>
      <c r="S79">
        <f t="shared" si="35"/>
        <v>1</v>
      </c>
      <c r="T79" s="1">
        <f>DATE(Oversigtsark!$B$2+2,10,A9)</f>
        <v>45939</v>
      </c>
      <c r="U79">
        <f t="shared" si="36"/>
        <v>1</v>
      </c>
      <c r="V79" s="1">
        <f>DATE(Oversigtsark!$B$2+2,11,A9)</f>
        <v>45970</v>
      </c>
      <c r="W79">
        <f t="shared" si="37"/>
        <v>0</v>
      </c>
      <c r="X79" s="1">
        <f>DATE(Oversigtsark!$B$2+2,12,A9)</f>
        <v>46000</v>
      </c>
      <c r="Y79">
        <f t="shared" si="38"/>
        <v>1</v>
      </c>
      <c r="Z79" s="1">
        <f>Z78+1</f>
        <v>45768</v>
      </c>
      <c r="AA79" t="s">
        <v>4</v>
      </c>
    </row>
    <row r="80" spans="1:27" x14ac:dyDescent="0.25">
      <c r="B80" s="1">
        <f>DATE(Oversigtsark!$B$2+2,1,A10)</f>
        <v>45667</v>
      </c>
      <c r="C80">
        <f t="shared" si="27"/>
        <v>1</v>
      </c>
      <c r="D80" s="1">
        <f>DATE(Oversigtsark!$B$2+2,2,A10)</f>
        <v>45698</v>
      </c>
      <c r="E80">
        <f t="shared" si="28"/>
        <v>1</v>
      </c>
      <c r="F80" s="1">
        <f>DATE(Oversigtsark!$B$2+2,3,A10)</f>
        <v>45726</v>
      </c>
      <c r="G80">
        <f t="shared" si="29"/>
        <v>1</v>
      </c>
      <c r="H80" s="1">
        <f>DATE(Oversigtsark!$B$2+2,4,A10)</f>
        <v>45757</v>
      </c>
      <c r="I80">
        <f t="shared" si="30"/>
        <v>1</v>
      </c>
      <c r="J80" s="1">
        <f>DATE(Oversigtsark!$B$2+2,5,A10)</f>
        <v>45787</v>
      </c>
      <c r="K80">
        <f t="shared" si="31"/>
        <v>0</v>
      </c>
      <c r="L80" s="1">
        <f>DATE(Oversigtsark!$B$2+2,6,A10)</f>
        <v>45818</v>
      </c>
      <c r="M80">
        <f t="shared" si="32"/>
        <v>1</v>
      </c>
      <c r="N80" s="1">
        <f>DATE(Oversigtsark!$B$2+2,7,A10)</f>
        <v>45848</v>
      </c>
      <c r="O80">
        <f t="shared" si="33"/>
        <v>1</v>
      </c>
      <c r="P80" s="1">
        <f>DATE(Oversigtsark!$B$2+2,8,A10)</f>
        <v>45879</v>
      </c>
      <c r="Q80">
        <f t="shared" si="34"/>
        <v>0</v>
      </c>
      <c r="R80" s="1">
        <f>DATE(Oversigtsark!$B$2+2,9,A10)</f>
        <v>45910</v>
      </c>
      <c r="S80">
        <f t="shared" si="35"/>
        <v>1</v>
      </c>
      <c r="T80" s="1">
        <f>DATE(Oversigtsark!$B$2+2,10,A10)</f>
        <v>45940</v>
      </c>
      <c r="U80">
        <f t="shared" si="36"/>
        <v>1</v>
      </c>
      <c r="V80" s="1">
        <f>DATE(Oversigtsark!$B$2+2,11,A10)</f>
        <v>45971</v>
      </c>
      <c r="W80">
        <f t="shared" si="37"/>
        <v>1</v>
      </c>
      <c r="X80" s="1">
        <f>DATE(Oversigtsark!$B$2+2,12,A10)</f>
        <v>46001</v>
      </c>
      <c r="Y80">
        <f t="shared" si="38"/>
        <v>1</v>
      </c>
      <c r="Z80" s="1">
        <f>Z78+26</f>
        <v>45793</v>
      </c>
      <c r="AA80" t="s">
        <v>5</v>
      </c>
    </row>
    <row r="81" spans="2:27" x14ac:dyDescent="0.25">
      <c r="B81" s="1">
        <f>DATE(Oversigtsark!$B$2+2,1,A11)</f>
        <v>45668</v>
      </c>
      <c r="C81">
        <f t="shared" si="27"/>
        <v>0</v>
      </c>
      <c r="D81" s="1">
        <f>DATE(Oversigtsark!$B$2+2,2,A11)</f>
        <v>45699</v>
      </c>
      <c r="E81">
        <f t="shared" si="28"/>
        <v>1</v>
      </c>
      <c r="F81" s="1">
        <f>DATE(Oversigtsark!$B$2+2,3,A11)</f>
        <v>45727</v>
      </c>
      <c r="G81">
        <f t="shared" si="29"/>
        <v>1</v>
      </c>
      <c r="H81" s="1">
        <f>DATE(Oversigtsark!$B$2+2,4,A11)</f>
        <v>45758</v>
      </c>
      <c r="I81">
        <f t="shared" si="30"/>
        <v>1</v>
      </c>
      <c r="J81" s="1">
        <f>DATE(Oversigtsark!$B$2+2,5,A11)</f>
        <v>45788</v>
      </c>
      <c r="K81">
        <f t="shared" si="31"/>
        <v>0</v>
      </c>
      <c r="L81" s="1">
        <f>DATE(Oversigtsark!$B$2+2,6,A11)</f>
        <v>45819</v>
      </c>
      <c r="M81">
        <f t="shared" si="32"/>
        <v>1</v>
      </c>
      <c r="N81" s="1">
        <f>DATE(Oversigtsark!$B$2+2,7,A11)</f>
        <v>45849</v>
      </c>
      <c r="O81">
        <f t="shared" si="33"/>
        <v>1</v>
      </c>
      <c r="P81" s="1">
        <f>DATE(Oversigtsark!$B$2+2,8,A11)</f>
        <v>45880</v>
      </c>
      <c r="Q81">
        <f t="shared" si="34"/>
        <v>1</v>
      </c>
      <c r="R81" s="1">
        <f>DATE(Oversigtsark!$B$2+2,9,A11)</f>
        <v>45911</v>
      </c>
      <c r="S81">
        <f t="shared" si="35"/>
        <v>1</v>
      </c>
      <c r="T81" s="1">
        <f>DATE(Oversigtsark!$B$2+2,10,A11)</f>
        <v>45941</v>
      </c>
      <c r="U81">
        <f t="shared" si="36"/>
        <v>0</v>
      </c>
      <c r="V81" s="1">
        <f>DATE(Oversigtsark!$B$2+2,11,A11)</f>
        <v>45972</v>
      </c>
      <c r="W81">
        <f t="shared" si="37"/>
        <v>1</v>
      </c>
      <c r="X81" s="1">
        <f>DATE(Oversigtsark!$B$2+2,12,A11)</f>
        <v>46002</v>
      </c>
      <c r="Y81">
        <f t="shared" si="38"/>
        <v>1</v>
      </c>
      <c r="Z81" s="1">
        <f>Z78+39</f>
        <v>45806</v>
      </c>
      <c r="AA81" t="s">
        <v>6</v>
      </c>
    </row>
    <row r="82" spans="2:27" x14ac:dyDescent="0.25">
      <c r="B82" s="1">
        <f>DATE(Oversigtsark!$B$2+2,1,A12)</f>
        <v>45669</v>
      </c>
      <c r="C82">
        <f t="shared" si="27"/>
        <v>0</v>
      </c>
      <c r="D82" s="1">
        <f>DATE(Oversigtsark!$B$2+2,2,A12)</f>
        <v>45700</v>
      </c>
      <c r="E82">
        <f t="shared" si="28"/>
        <v>1</v>
      </c>
      <c r="F82" s="1">
        <f>DATE(Oversigtsark!$B$2+2,3,A12)</f>
        <v>45728</v>
      </c>
      <c r="G82">
        <f t="shared" si="29"/>
        <v>1</v>
      </c>
      <c r="H82" s="1">
        <f>DATE(Oversigtsark!$B$2+2,4,A12)</f>
        <v>45759</v>
      </c>
      <c r="I82">
        <f t="shared" si="30"/>
        <v>0</v>
      </c>
      <c r="J82" s="1">
        <f>DATE(Oversigtsark!$B$2+2,5,A12)</f>
        <v>45789</v>
      </c>
      <c r="K82">
        <f t="shared" si="31"/>
        <v>1</v>
      </c>
      <c r="L82" s="1">
        <f>DATE(Oversigtsark!$B$2+2,6,A12)</f>
        <v>45820</v>
      </c>
      <c r="M82">
        <f t="shared" si="32"/>
        <v>1</v>
      </c>
      <c r="N82" s="1">
        <f>DATE(Oversigtsark!$B$2+2,7,A12)</f>
        <v>45850</v>
      </c>
      <c r="O82">
        <f t="shared" si="33"/>
        <v>0</v>
      </c>
      <c r="P82" s="1">
        <f>DATE(Oversigtsark!$B$2+2,8,A12)</f>
        <v>45881</v>
      </c>
      <c r="Q82">
        <f t="shared" si="34"/>
        <v>1</v>
      </c>
      <c r="R82" s="1">
        <f>DATE(Oversigtsark!$B$2+2,9,A12)</f>
        <v>45912</v>
      </c>
      <c r="S82">
        <f t="shared" si="35"/>
        <v>1</v>
      </c>
      <c r="T82" s="1">
        <f>DATE(Oversigtsark!$B$2+2,10,A12)</f>
        <v>45942</v>
      </c>
      <c r="U82">
        <f t="shared" si="36"/>
        <v>0</v>
      </c>
      <c r="V82" s="1">
        <f>DATE(Oversigtsark!$B$2+2,11,A12)</f>
        <v>45973</v>
      </c>
      <c r="W82">
        <f t="shared" si="37"/>
        <v>1</v>
      </c>
      <c r="X82" s="1">
        <f>DATE(Oversigtsark!$B$2+2,12,A12)</f>
        <v>46003</v>
      </c>
      <c r="Y82">
        <f t="shared" si="38"/>
        <v>1</v>
      </c>
      <c r="Z82" s="1">
        <f>Z78+40</f>
        <v>45807</v>
      </c>
      <c r="AA82" t="s">
        <v>7</v>
      </c>
    </row>
    <row r="83" spans="2:27" x14ac:dyDescent="0.25">
      <c r="B83" s="1">
        <f>DATE(Oversigtsark!$B$2+2,1,A13)</f>
        <v>45670</v>
      </c>
      <c r="C83">
        <f t="shared" si="27"/>
        <v>1</v>
      </c>
      <c r="D83" s="1">
        <f>DATE(Oversigtsark!$B$2+2,2,A13)</f>
        <v>45701</v>
      </c>
      <c r="E83">
        <f t="shared" si="28"/>
        <v>1</v>
      </c>
      <c r="F83" s="1">
        <f>DATE(Oversigtsark!$B$2+2,3,A13)</f>
        <v>45729</v>
      </c>
      <c r="G83">
        <f t="shared" si="29"/>
        <v>1</v>
      </c>
      <c r="H83" s="1">
        <f>DATE(Oversigtsark!$B$2+2,4,A13)</f>
        <v>45760</v>
      </c>
      <c r="I83">
        <f t="shared" si="30"/>
        <v>0</v>
      </c>
      <c r="J83" s="1">
        <f>DATE(Oversigtsark!$B$2+2,5,A13)</f>
        <v>45790</v>
      </c>
      <c r="K83">
        <f t="shared" si="31"/>
        <v>1</v>
      </c>
      <c r="L83" s="1">
        <f>DATE(Oversigtsark!$B$2+2,6,A13)</f>
        <v>45821</v>
      </c>
      <c r="M83">
        <f t="shared" si="32"/>
        <v>1</v>
      </c>
      <c r="N83" s="1">
        <f>DATE(Oversigtsark!$B$2+2,7,A13)</f>
        <v>45851</v>
      </c>
      <c r="O83">
        <f t="shared" si="33"/>
        <v>0</v>
      </c>
      <c r="P83" s="1">
        <f>DATE(Oversigtsark!$B$2+2,8,A13)</f>
        <v>45882</v>
      </c>
      <c r="Q83">
        <f t="shared" si="34"/>
        <v>1</v>
      </c>
      <c r="R83" s="1">
        <f>DATE(Oversigtsark!$B$2+2,9,A13)</f>
        <v>45913</v>
      </c>
      <c r="S83">
        <f t="shared" si="35"/>
        <v>0</v>
      </c>
      <c r="T83" s="1">
        <f>DATE(Oversigtsark!$B$2+2,10,A13)</f>
        <v>45943</v>
      </c>
      <c r="U83">
        <f t="shared" si="36"/>
        <v>1</v>
      </c>
      <c r="V83" s="1">
        <f>DATE(Oversigtsark!$B$2+2,11,A13)</f>
        <v>45974</v>
      </c>
      <c r="W83">
        <f t="shared" si="37"/>
        <v>1</v>
      </c>
      <c r="X83" s="1">
        <f>DATE(Oversigtsark!$B$2+2,12,A13)</f>
        <v>46004</v>
      </c>
      <c r="Y83">
        <f t="shared" si="38"/>
        <v>0</v>
      </c>
      <c r="Z83" s="1">
        <f>Z78+50</f>
        <v>45817</v>
      </c>
      <c r="AA83" t="s">
        <v>8</v>
      </c>
    </row>
    <row r="84" spans="2:27" x14ac:dyDescent="0.25">
      <c r="B84" s="1">
        <f>DATE(Oversigtsark!$B$2+2,1,A14)</f>
        <v>45671</v>
      </c>
      <c r="C84">
        <f t="shared" si="27"/>
        <v>1</v>
      </c>
      <c r="D84" s="1">
        <f>DATE(Oversigtsark!$B$2+2,2,A14)</f>
        <v>45702</v>
      </c>
      <c r="E84">
        <f t="shared" si="28"/>
        <v>1</v>
      </c>
      <c r="F84" s="1">
        <f>DATE(Oversigtsark!$B$2+2,3,A14)</f>
        <v>45730</v>
      </c>
      <c r="G84">
        <f t="shared" si="29"/>
        <v>1</v>
      </c>
      <c r="H84" s="1">
        <f>DATE(Oversigtsark!$B$2+2,4,A14)</f>
        <v>45761</v>
      </c>
      <c r="I84">
        <f t="shared" si="30"/>
        <v>0</v>
      </c>
      <c r="J84" s="1">
        <f>DATE(Oversigtsark!$B$2+2,5,A14)</f>
        <v>45791</v>
      </c>
      <c r="K84">
        <f t="shared" si="31"/>
        <v>1</v>
      </c>
      <c r="L84" s="1">
        <f>DATE(Oversigtsark!$B$2+2,6,A14)</f>
        <v>45822</v>
      </c>
      <c r="M84">
        <f t="shared" si="32"/>
        <v>0</v>
      </c>
      <c r="N84" s="1">
        <f>DATE(Oversigtsark!$B$2+2,7,A14)</f>
        <v>45852</v>
      </c>
      <c r="O84">
        <f t="shared" si="33"/>
        <v>1</v>
      </c>
      <c r="P84" s="1">
        <f>DATE(Oversigtsark!$B$2+2,8,A14)</f>
        <v>45883</v>
      </c>
      <c r="Q84">
        <f t="shared" si="34"/>
        <v>1</v>
      </c>
      <c r="R84" s="1">
        <f>DATE(Oversigtsark!$B$2+2,9,A14)</f>
        <v>45914</v>
      </c>
      <c r="S84">
        <f t="shared" si="35"/>
        <v>0</v>
      </c>
      <c r="T84" s="1">
        <f>DATE(Oversigtsark!$B$2+2,10,A14)</f>
        <v>45944</v>
      </c>
      <c r="U84">
        <f t="shared" si="36"/>
        <v>1</v>
      </c>
      <c r="V84" s="1">
        <f>DATE(Oversigtsark!$B$2+2,11,A14)</f>
        <v>45975</v>
      </c>
      <c r="W84">
        <f t="shared" si="37"/>
        <v>1</v>
      </c>
      <c r="X84" s="1">
        <f>DATE(Oversigtsark!$B$2+2,12,A14)</f>
        <v>46005</v>
      </c>
      <c r="Y84">
        <f t="shared" si="38"/>
        <v>0</v>
      </c>
      <c r="Z84" s="1">
        <f>DATE(Z71,6,5)</f>
        <v>45813</v>
      </c>
      <c r="AA84" t="s">
        <v>9</v>
      </c>
    </row>
    <row r="85" spans="2:27" x14ac:dyDescent="0.25">
      <c r="B85" s="1">
        <f>DATE(Oversigtsark!$B$2+2,1,A15)</f>
        <v>45672</v>
      </c>
      <c r="C85">
        <f t="shared" si="27"/>
        <v>1</v>
      </c>
      <c r="D85" s="1">
        <f>DATE(Oversigtsark!$B$2+2,2,A15)</f>
        <v>45703</v>
      </c>
      <c r="E85">
        <f t="shared" si="28"/>
        <v>0</v>
      </c>
      <c r="F85" s="1">
        <f>DATE(Oversigtsark!$B$2+2,3,A15)</f>
        <v>45731</v>
      </c>
      <c r="G85">
        <f t="shared" si="29"/>
        <v>0</v>
      </c>
      <c r="H85" s="1">
        <f>DATE(Oversigtsark!$B$2+2,4,A15)</f>
        <v>45762</v>
      </c>
      <c r="I85">
        <f t="shared" si="30"/>
        <v>0</v>
      </c>
      <c r="J85" s="1">
        <f>DATE(Oversigtsark!$B$2+2,5,A15)</f>
        <v>45792</v>
      </c>
      <c r="K85">
        <f t="shared" si="31"/>
        <v>1</v>
      </c>
      <c r="L85" s="1">
        <f>DATE(Oversigtsark!$B$2+2,6,A15)</f>
        <v>45823</v>
      </c>
      <c r="M85">
        <f t="shared" si="32"/>
        <v>0</v>
      </c>
      <c r="N85" s="1">
        <f>DATE(Oversigtsark!$B$2+2,7,A15)</f>
        <v>45853</v>
      </c>
      <c r="O85">
        <f t="shared" si="33"/>
        <v>1</v>
      </c>
      <c r="P85" s="1">
        <f>DATE(Oversigtsark!$B$2+2,8,A15)</f>
        <v>45884</v>
      </c>
      <c r="Q85">
        <f t="shared" si="34"/>
        <v>1</v>
      </c>
      <c r="R85" s="1">
        <f>DATE(Oversigtsark!$B$2+2,9,A15)</f>
        <v>45915</v>
      </c>
      <c r="S85">
        <f t="shared" si="35"/>
        <v>1</v>
      </c>
      <c r="T85" s="1">
        <f>DATE(Oversigtsark!$B$2+2,10,A15)</f>
        <v>45945</v>
      </c>
      <c r="U85">
        <f t="shared" si="36"/>
        <v>1</v>
      </c>
      <c r="V85" s="1">
        <f>DATE(Oversigtsark!$B$2+2,11,A15)</f>
        <v>45976</v>
      </c>
      <c r="W85">
        <f t="shared" si="37"/>
        <v>0</v>
      </c>
      <c r="X85" s="1">
        <f>DATE(Oversigtsark!$B$2+2,12,A15)</f>
        <v>46006</v>
      </c>
      <c r="Y85">
        <f t="shared" si="38"/>
        <v>1</v>
      </c>
      <c r="Z85" s="1">
        <f>DATE(Z71,12,24)</f>
        <v>46015</v>
      </c>
      <c r="AA85" t="s">
        <v>10</v>
      </c>
    </row>
    <row r="86" spans="2:27" x14ac:dyDescent="0.25">
      <c r="B86" s="1">
        <f>DATE(Oversigtsark!$B$2+2,1,A16)</f>
        <v>45673</v>
      </c>
      <c r="C86">
        <f t="shared" si="27"/>
        <v>1</v>
      </c>
      <c r="D86" s="1">
        <f>DATE(Oversigtsark!$B$2+2,2,A16)</f>
        <v>45704</v>
      </c>
      <c r="E86">
        <f t="shared" si="28"/>
        <v>0</v>
      </c>
      <c r="F86" s="1">
        <f>DATE(Oversigtsark!$B$2+2,3,A16)</f>
        <v>45732</v>
      </c>
      <c r="G86">
        <f t="shared" si="29"/>
        <v>0</v>
      </c>
      <c r="H86" s="1">
        <f>DATE(Oversigtsark!$B$2+2,4,A16)</f>
        <v>45763</v>
      </c>
      <c r="I86">
        <f t="shared" si="30"/>
        <v>0</v>
      </c>
      <c r="J86" s="1">
        <f>DATE(Oversigtsark!$B$2+2,5,A16)</f>
        <v>45793</v>
      </c>
      <c r="K86">
        <f t="shared" si="31"/>
        <v>0</v>
      </c>
      <c r="L86" s="1">
        <f>DATE(Oversigtsark!$B$2+2,6,A16)</f>
        <v>45824</v>
      </c>
      <c r="M86">
        <f t="shared" si="32"/>
        <v>1</v>
      </c>
      <c r="N86" s="1">
        <f>DATE(Oversigtsark!$B$2+2,7,A16)</f>
        <v>45854</v>
      </c>
      <c r="O86">
        <f t="shared" si="33"/>
        <v>1</v>
      </c>
      <c r="P86" s="1">
        <f>DATE(Oversigtsark!$B$2+2,8,A16)</f>
        <v>45885</v>
      </c>
      <c r="Q86">
        <f t="shared" si="34"/>
        <v>0</v>
      </c>
      <c r="R86" s="1">
        <f>DATE(Oversigtsark!$B$2+2,9,A16)</f>
        <v>45916</v>
      </c>
      <c r="S86">
        <f t="shared" si="35"/>
        <v>1</v>
      </c>
      <c r="T86" s="1">
        <f>DATE(Oversigtsark!$B$2+2,10,A16)</f>
        <v>45946</v>
      </c>
      <c r="U86">
        <f t="shared" si="36"/>
        <v>1</v>
      </c>
      <c r="V86" s="1">
        <f>DATE(Oversigtsark!$B$2+2,11,A16)</f>
        <v>45977</v>
      </c>
      <c r="W86">
        <f t="shared" si="37"/>
        <v>0</v>
      </c>
      <c r="X86" s="1">
        <f>DATE(Oversigtsark!$B$2+2,12,A16)</f>
        <v>46007</v>
      </c>
      <c r="Y86">
        <f t="shared" si="38"/>
        <v>1</v>
      </c>
      <c r="Z86" s="1">
        <f>DATE(Z71,12,25)</f>
        <v>46016</v>
      </c>
      <c r="AA86" t="s">
        <v>11</v>
      </c>
    </row>
    <row r="87" spans="2:27" x14ac:dyDescent="0.25">
      <c r="B87" s="1">
        <f>DATE(Oversigtsark!$B$2+2,1,A17)</f>
        <v>45674</v>
      </c>
      <c r="C87">
        <f t="shared" si="27"/>
        <v>1</v>
      </c>
      <c r="D87" s="1">
        <f>DATE(Oversigtsark!$B$2+2,2,A17)</f>
        <v>45705</v>
      </c>
      <c r="E87">
        <f t="shared" si="28"/>
        <v>1</v>
      </c>
      <c r="F87" s="1">
        <f>DATE(Oversigtsark!$B$2+2,3,A17)</f>
        <v>45733</v>
      </c>
      <c r="G87">
        <f t="shared" si="29"/>
        <v>1</v>
      </c>
      <c r="H87" s="1">
        <f>DATE(Oversigtsark!$B$2+2,4,A17)</f>
        <v>45764</v>
      </c>
      <c r="I87">
        <f t="shared" si="30"/>
        <v>0</v>
      </c>
      <c r="J87" s="1">
        <f>DATE(Oversigtsark!$B$2+2,5,A17)</f>
        <v>45794</v>
      </c>
      <c r="K87">
        <f t="shared" si="31"/>
        <v>0</v>
      </c>
      <c r="L87" s="1">
        <f>DATE(Oversigtsark!$B$2+2,6,A17)</f>
        <v>45825</v>
      </c>
      <c r="M87">
        <f t="shared" si="32"/>
        <v>1</v>
      </c>
      <c r="N87" s="1">
        <f>DATE(Oversigtsark!$B$2+2,7,A17)</f>
        <v>45855</v>
      </c>
      <c r="O87">
        <f t="shared" si="33"/>
        <v>1</v>
      </c>
      <c r="P87" s="1">
        <f>DATE(Oversigtsark!$B$2+2,8,A17)</f>
        <v>45886</v>
      </c>
      <c r="Q87">
        <f t="shared" si="34"/>
        <v>0</v>
      </c>
      <c r="R87" s="1">
        <f>DATE(Oversigtsark!$B$2+2,9,A17)</f>
        <v>45917</v>
      </c>
      <c r="S87">
        <f t="shared" si="35"/>
        <v>1</v>
      </c>
      <c r="T87" s="1">
        <f>DATE(Oversigtsark!$B$2+2,10,A17)</f>
        <v>45947</v>
      </c>
      <c r="U87">
        <f t="shared" si="36"/>
        <v>1</v>
      </c>
      <c r="V87" s="1">
        <f>DATE(Oversigtsark!$B$2+2,11,A17)</f>
        <v>45978</v>
      </c>
      <c r="W87">
        <f t="shared" si="37"/>
        <v>1</v>
      </c>
      <c r="X87" s="1">
        <f>DATE(Oversigtsark!$B$2+2,12,A17)</f>
        <v>46008</v>
      </c>
      <c r="Y87">
        <f t="shared" si="38"/>
        <v>1</v>
      </c>
      <c r="Z87" s="1">
        <f>DATE(Z71,12,26)</f>
        <v>46017</v>
      </c>
      <c r="AA87" t="s">
        <v>12</v>
      </c>
    </row>
    <row r="88" spans="2:27" x14ac:dyDescent="0.25">
      <c r="B88" s="1">
        <f>DATE(Oversigtsark!$B$2+2,1,A18)</f>
        <v>45675</v>
      </c>
      <c r="C88">
        <f t="shared" si="27"/>
        <v>0</v>
      </c>
      <c r="D88" s="1">
        <f>DATE(Oversigtsark!$B$2+2,2,A18)</f>
        <v>45706</v>
      </c>
      <c r="E88">
        <f t="shared" si="28"/>
        <v>1</v>
      </c>
      <c r="F88" s="1">
        <f>DATE(Oversigtsark!$B$2+2,3,A18)</f>
        <v>45734</v>
      </c>
      <c r="G88">
        <f t="shared" si="29"/>
        <v>1</v>
      </c>
      <c r="H88" s="1">
        <f>DATE(Oversigtsark!$B$2+2,4,A18)</f>
        <v>45765</v>
      </c>
      <c r="I88">
        <f t="shared" si="30"/>
        <v>0</v>
      </c>
      <c r="J88" s="1">
        <f>DATE(Oversigtsark!$B$2+2,5,A18)</f>
        <v>45795</v>
      </c>
      <c r="K88">
        <f t="shared" si="31"/>
        <v>0</v>
      </c>
      <c r="L88" s="1">
        <f>DATE(Oversigtsark!$B$2+2,6,A18)</f>
        <v>45826</v>
      </c>
      <c r="M88">
        <f t="shared" si="32"/>
        <v>1</v>
      </c>
      <c r="N88" s="1">
        <f>DATE(Oversigtsark!$B$2+2,7,A18)</f>
        <v>45856</v>
      </c>
      <c r="O88">
        <f t="shared" si="33"/>
        <v>1</v>
      </c>
      <c r="P88" s="1">
        <f>DATE(Oversigtsark!$B$2+2,8,A18)</f>
        <v>45887</v>
      </c>
      <c r="Q88">
        <f t="shared" si="34"/>
        <v>1</v>
      </c>
      <c r="R88" s="1">
        <f>DATE(Oversigtsark!$B$2+2,9,A18)</f>
        <v>45918</v>
      </c>
      <c r="S88">
        <f t="shared" si="35"/>
        <v>1</v>
      </c>
      <c r="T88" s="1">
        <f>DATE(Oversigtsark!$B$2+2,10,A18)</f>
        <v>45948</v>
      </c>
      <c r="U88">
        <f t="shared" si="36"/>
        <v>0</v>
      </c>
      <c r="V88" s="1">
        <f>DATE(Oversigtsark!$B$2+2,11,A18)</f>
        <v>45979</v>
      </c>
      <c r="W88">
        <f t="shared" si="37"/>
        <v>1</v>
      </c>
      <c r="X88" s="1">
        <f>DATE(Oversigtsark!$B$2+2,12,A18)</f>
        <v>46009</v>
      </c>
      <c r="Y88">
        <f t="shared" si="38"/>
        <v>1</v>
      </c>
      <c r="Z88" s="1">
        <f>DATE(Z71,12,27)</f>
        <v>46018</v>
      </c>
      <c r="AA88" t="s">
        <v>7</v>
      </c>
    </row>
    <row r="89" spans="2:27" x14ac:dyDescent="0.25">
      <c r="B89" s="1">
        <f>DATE(Oversigtsark!$B$2+2,1,A19)</f>
        <v>45676</v>
      </c>
      <c r="C89">
        <f t="shared" si="27"/>
        <v>0</v>
      </c>
      <c r="D89" s="1">
        <f>DATE(Oversigtsark!$B$2+2,2,A19)</f>
        <v>45707</v>
      </c>
      <c r="E89">
        <f t="shared" si="28"/>
        <v>1</v>
      </c>
      <c r="F89" s="1">
        <f>DATE(Oversigtsark!$B$2+2,3,A19)</f>
        <v>45735</v>
      </c>
      <c r="G89">
        <f t="shared" si="29"/>
        <v>1</v>
      </c>
      <c r="H89" s="1">
        <f>DATE(Oversigtsark!$B$2+2,4,A19)</f>
        <v>45766</v>
      </c>
      <c r="I89">
        <f t="shared" si="30"/>
        <v>0</v>
      </c>
      <c r="J89" s="1">
        <f>DATE(Oversigtsark!$B$2+2,5,A19)</f>
        <v>45796</v>
      </c>
      <c r="K89">
        <f t="shared" si="31"/>
        <v>1</v>
      </c>
      <c r="L89" s="1">
        <f>DATE(Oversigtsark!$B$2+2,6,A19)</f>
        <v>45827</v>
      </c>
      <c r="M89">
        <f t="shared" si="32"/>
        <v>1</v>
      </c>
      <c r="N89" s="1">
        <f>DATE(Oversigtsark!$B$2+2,7,A19)</f>
        <v>45857</v>
      </c>
      <c r="O89">
        <f t="shared" si="33"/>
        <v>0</v>
      </c>
      <c r="P89" s="1">
        <f>DATE(Oversigtsark!$B$2+2,8,A19)</f>
        <v>45888</v>
      </c>
      <c r="Q89">
        <f t="shared" si="34"/>
        <v>1</v>
      </c>
      <c r="R89" s="1">
        <f>DATE(Oversigtsark!$B$2+2,9,A19)</f>
        <v>45919</v>
      </c>
      <c r="S89">
        <f t="shared" si="35"/>
        <v>1</v>
      </c>
      <c r="T89" s="1">
        <f>DATE(Oversigtsark!$B$2+2,10,A19)</f>
        <v>45949</v>
      </c>
      <c r="U89">
        <f t="shared" si="36"/>
        <v>0</v>
      </c>
      <c r="V89" s="1">
        <f>DATE(Oversigtsark!$B$2+2,11,A19)</f>
        <v>45980</v>
      </c>
      <c r="W89">
        <f t="shared" si="37"/>
        <v>1</v>
      </c>
      <c r="X89" s="1">
        <f>DATE(Oversigtsark!$B$2+2,12,A19)</f>
        <v>46010</v>
      </c>
      <c r="Y89">
        <f t="shared" si="38"/>
        <v>1</v>
      </c>
      <c r="Z89" s="1">
        <f>DATE(Z71,12,28)</f>
        <v>46019</v>
      </c>
      <c r="AA89" t="s">
        <v>7</v>
      </c>
    </row>
    <row r="90" spans="2:27" x14ac:dyDescent="0.25">
      <c r="B90" s="1">
        <f>DATE(Oversigtsark!$B$2+2,1,A20)</f>
        <v>45677</v>
      </c>
      <c r="C90">
        <f t="shared" si="27"/>
        <v>1</v>
      </c>
      <c r="D90" s="1">
        <f>DATE(Oversigtsark!$B$2+2,2,A20)</f>
        <v>45708</v>
      </c>
      <c r="E90">
        <f t="shared" si="28"/>
        <v>1</v>
      </c>
      <c r="F90" s="1">
        <f>DATE(Oversigtsark!$B$2+2,3,A20)</f>
        <v>45736</v>
      </c>
      <c r="G90">
        <f t="shared" si="29"/>
        <v>1</v>
      </c>
      <c r="H90" s="1">
        <f>DATE(Oversigtsark!$B$2+2,4,A20)</f>
        <v>45767</v>
      </c>
      <c r="I90">
        <f t="shared" si="30"/>
        <v>0</v>
      </c>
      <c r="J90" s="1">
        <f>DATE(Oversigtsark!$B$2+2,5,A20)</f>
        <v>45797</v>
      </c>
      <c r="K90">
        <f t="shared" si="31"/>
        <v>1</v>
      </c>
      <c r="L90" s="1">
        <f>DATE(Oversigtsark!$B$2+2,6,A20)</f>
        <v>45828</v>
      </c>
      <c r="M90">
        <f t="shared" si="32"/>
        <v>1</v>
      </c>
      <c r="N90" s="1">
        <f>DATE(Oversigtsark!$B$2+2,7,A20)</f>
        <v>45858</v>
      </c>
      <c r="O90">
        <f t="shared" si="33"/>
        <v>0</v>
      </c>
      <c r="P90" s="1">
        <f>DATE(Oversigtsark!$B$2+2,8,A20)</f>
        <v>45889</v>
      </c>
      <c r="Q90">
        <f t="shared" si="34"/>
        <v>1</v>
      </c>
      <c r="R90" s="1">
        <f>DATE(Oversigtsark!$B$2+2,9,A20)</f>
        <v>45920</v>
      </c>
      <c r="S90">
        <f t="shared" si="35"/>
        <v>0</v>
      </c>
      <c r="T90" s="1">
        <f>DATE(Oversigtsark!$B$2+2,10,A20)</f>
        <v>45950</v>
      </c>
      <c r="U90">
        <f t="shared" si="36"/>
        <v>1</v>
      </c>
      <c r="V90" s="1">
        <f>DATE(Oversigtsark!$B$2+2,11,A20)</f>
        <v>45981</v>
      </c>
      <c r="W90">
        <f t="shared" si="37"/>
        <v>1</v>
      </c>
      <c r="X90" s="1">
        <f>DATE(Oversigtsark!$B$2+2,12,A20)</f>
        <v>46011</v>
      </c>
      <c r="Y90">
        <f t="shared" si="38"/>
        <v>0</v>
      </c>
      <c r="Z90" s="1">
        <f>DATE(Z71,12,29)</f>
        <v>46020</v>
      </c>
      <c r="AA90" t="s">
        <v>7</v>
      </c>
    </row>
    <row r="91" spans="2:27" x14ac:dyDescent="0.25">
      <c r="B91" s="1">
        <f>DATE(Oversigtsark!$B$2+2,1,A21)</f>
        <v>45678</v>
      </c>
      <c r="C91">
        <f t="shared" si="27"/>
        <v>1</v>
      </c>
      <c r="D91" s="1">
        <f>DATE(Oversigtsark!$B$2+2,2,A21)</f>
        <v>45709</v>
      </c>
      <c r="E91">
        <f t="shared" si="28"/>
        <v>1</v>
      </c>
      <c r="F91" s="1">
        <f>DATE(Oversigtsark!$B$2+2,3,A21)</f>
        <v>45737</v>
      </c>
      <c r="G91">
        <f t="shared" si="29"/>
        <v>1</v>
      </c>
      <c r="H91" s="1">
        <f>DATE(Oversigtsark!$B$2+2,4,A21)</f>
        <v>45768</v>
      </c>
      <c r="I91">
        <f t="shared" si="30"/>
        <v>0</v>
      </c>
      <c r="J91" s="1">
        <f>DATE(Oversigtsark!$B$2+2,5,A21)</f>
        <v>45798</v>
      </c>
      <c r="K91">
        <f t="shared" si="31"/>
        <v>1</v>
      </c>
      <c r="L91" s="1">
        <f>DATE(Oversigtsark!$B$2+2,6,A21)</f>
        <v>45829</v>
      </c>
      <c r="M91">
        <f t="shared" si="32"/>
        <v>0</v>
      </c>
      <c r="N91" s="1">
        <f>DATE(Oversigtsark!$B$2+2,7,A21)</f>
        <v>45859</v>
      </c>
      <c r="O91">
        <f t="shared" si="33"/>
        <v>1</v>
      </c>
      <c r="P91" s="1">
        <f>DATE(Oversigtsark!$B$2+2,8,A21)</f>
        <v>45890</v>
      </c>
      <c r="Q91">
        <f t="shared" si="34"/>
        <v>1</v>
      </c>
      <c r="R91" s="1">
        <f>DATE(Oversigtsark!$B$2+2,9,A21)</f>
        <v>45921</v>
      </c>
      <c r="S91">
        <f t="shared" si="35"/>
        <v>0</v>
      </c>
      <c r="T91" s="1">
        <f>DATE(Oversigtsark!$B$2+2,10,A21)</f>
        <v>45951</v>
      </c>
      <c r="U91">
        <f t="shared" si="36"/>
        <v>1</v>
      </c>
      <c r="V91" s="1">
        <f>DATE(Oversigtsark!$B$2+2,11,A21)</f>
        <v>45982</v>
      </c>
      <c r="W91">
        <f t="shared" si="37"/>
        <v>1</v>
      </c>
      <c r="X91" s="1">
        <f>DATE(Oversigtsark!$B$2+2,12,A21)</f>
        <v>46012</v>
      </c>
      <c r="Y91">
        <f t="shared" si="38"/>
        <v>0</v>
      </c>
      <c r="Z91" s="1">
        <f>DATE(Z71,12,30)</f>
        <v>46021</v>
      </c>
      <c r="AA91" t="s">
        <v>7</v>
      </c>
    </row>
    <row r="92" spans="2:27" x14ac:dyDescent="0.25">
      <c r="B92" s="1">
        <f>DATE(Oversigtsark!$B$2+2,1,A22)</f>
        <v>45679</v>
      </c>
      <c r="C92">
        <f t="shared" si="27"/>
        <v>1</v>
      </c>
      <c r="D92" s="1">
        <f>DATE(Oversigtsark!$B$2+2,2,A22)</f>
        <v>45710</v>
      </c>
      <c r="E92">
        <f t="shared" si="28"/>
        <v>0</v>
      </c>
      <c r="F92" s="1">
        <f>DATE(Oversigtsark!$B$2+2,3,A22)</f>
        <v>45738</v>
      </c>
      <c r="G92">
        <f t="shared" si="29"/>
        <v>0</v>
      </c>
      <c r="H92" s="1">
        <f>DATE(Oversigtsark!$B$2+2,4,A22)</f>
        <v>45769</v>
      </c>
      <c r="I92">
        <f t="shared" si="30"/>
        <v>1</v>
      </c>
      <c r="J92" s="1">
        <f>DATE(Oversigtsark!$B$2+2,5,A22)</f>
        <v>45799</v>
      </c>
      <c r="K92">
        <f t="shared" si="31"/>
        <v>1</v>
      </c>
      <c r="L92" s="1">
        <f>DATE(Oversigtsark!$B$2+2,6,A22)</f>
        <v>45830</v>
      </c>
      <c r="M92">
        <f t="shared" si="32"/>
        <v>0</v>
      </c>
      <c r="N92" s="1">
        <f>DATE(Oversigtsark!$B$2+2,7,A22)</f>
        <v>45860</v>
      </c>
      <c r="O92">
        <f t="shared" si="33"/>
        <v>1</v>
      </c>
      <c r="P92" s="1">
        <f>DATE(Oversigtsark!$B$2+2,8,A22)</f>
        <v>45891</v>
      </c>
      <c r="Q92">
        <f t="shared" si="34"/>
        <v>1</v>
      </c>
      <c r="R92" s="1">
        <f>DATE(Oversigtsark!$B$2+2,9,A22)</f>
        <v>45922</v>
      </c>
      <c r="S92">
        <f t="shared" si="35"/>
        <v>1</v>
      </c>
      <c r="T92" s="1">
        <f>DATE(Oversigtsark!$B$2+2,10,A22)</f>
        <v>45952</v>
      </c>
      <c r="U92">
        <f t="shared" si="36"/>
        <v>1</v>
      </c>
      <c r="V92" s="1">
        <f>DATE(Oversigtsark!$B$2+2,11,A22)</f>
        <v>45983</v>
      </c>
      <c r="W92">
        <f t="shared" si="37"/>
        <v>0</v>
      </c>
      <c r="X92" s="1">
        <f>DATE(Oversigtsark!$B$2+2,12,A22)</f>
        <v>46013</v>
      </c>
      <c r="Y92">
        <f t="shared" si="38"/>
        <v>1</v>
      </c>
      <c r="Z92" s="1">
        <f>DATE(Z71,12,31)</f>
        <v>46022</v>
      </c>
      <c r="AA92" t="s">
        <v>13</v>
      </c>
    </row>
    <row r="93" spans="2:27" x14ac:dyDescent="0.25">
      <c r="B93" s="1">
        <f>DATE(Oversigtsark!$B$2+2,1,A23)</f>
        <v>45680</v>
      </c>
      <c r="C93">
        <f t="shared" si="27"/>
        <v>1</v>
      </c>
      <c r="D93" s="1">
        <f>DATE(Oversigtsark!$B$2+2,2,A23)</f>
        <v>45711</v>
      </c>
      <c r="E93">
        <f t="shared" si="28"/>
        <v>0</v>
      </c>
      <c r="F93" s="1">
        <f>DATE(Oversigtsark!$B$2+2,3,A23)</f>
        <v>45739</v>
      </c>
      <c r="G93">
        <f t="shared" si="29"/>
        <v>0</v>
      </c>
      <c r="H93" s="1">
        <f>DATE(Oversigtsark!$B$2+2,4,A23)</f>
        <v>45770</v>
      </c>
      <c r="I93">
        <f t="shared" si="30"/>
        <v>1</v>
      </c>
      <c r="J93" s="1">
        <f>DATE(Oversigtsark!$B$2+2,5,A23)</f>
        <v>45800</v>
      </c>
      <c r="K93">
        <f t="shared" si="31"/>
        <v>1</v>
      </c>
      <c r="L93" s="1">
        <f>DATE(Oversigtsark!$B$2+2,6,A23)</f>
        <v>45831</v>
      </c>
      <c r="M93">
        <f t="shared" si="32"/>
        <v>1</v>
      </c>
      <c r="N93" s="1">
        <f>DATE(Oversigtsark!$B$2+2,7,A23)</f>
        <v>45861</v>
      </c>
      <c r="O93">
        <f t="shared" si="33"/>
        <v>1</v>
      </c>
      <c r="P93" s="1">
        <f>DATE(Oversigtsark!$B$2+2,8,A23)</f>
        <v>45892</v>
      </c>
      <c r="Q93">
        <f t="shared" si="34"/>
        <v>0</v>
      </c>
      <c r="R93" s="1">
        <f>DATE(Oversigtsark!$B$2+2,9,A23)</f>
        <v>45923</v>
      </c>
      <c r="S93">
        <f t="shared" si="35"/>
        <v>1</v>
      </c>
      <c r="T93" s="1">
        <f>DATE(Oversigtsark!$B$2+2,10,A23)</f>
        <v>45953</v>
      </c>
      <c r="U93">
        <f t="shared" si="36"/>
        <v>1</v>
      </c>
      <c r="V93" s="1">
        <f>DATE(Oversigtsark!$B$2+2,11,A23)</f>
        <v>45984</v>
      </c>
      <c r="W93">
        <f t="shared" si="37"/>
        <v>0</v>
      </c>
      <c r="X93" s="1">
        <f>DATE(Oversigtsark!$B$2+2,12,A23)</f>
        <v>46014</v>
      </c>
      <c r="Y93">
        <f t="shared" si="38"/>
        <v>1</v>
      </c>
    </row>
    <row r="94" spans="2:27" x14ac:dyDescent="0.25">
      <c r="B94" s="1">
        <f>DATE(Oversigtsark!$B$2+2,1,A24)</f>
        <v>45681</v>
      </c>
      <c r="C94">
        <f t="shared" si="27"/>
        <v>1</v>
      </c>
      <c r="D94" s="1">
        <f>DATE(Oversigtsark!$B$2+2,2,A24)</f>
        <v>45712</v>
      </c>
      <c r="E94">
        <f t="shared" si="28"/>
        <v>1</v>
      </c>
      <c r="F94" s="1">
        <f>DATE(Oversigtsark!$B$2+2,3,A24)</f>
        <v>45740</v>
      </c>
      <c r="G94">
        <f t="shared" si="29"/>
        <v>1</v>
      </c>
      <c r="H94" s="1">
        <f>DATE(Oversigtsark!$B$2+2,4,A24)</f>
        <v>45771</v>
      </c>
      <c r="I94">
        <f t="shared" si="30"/>
        <v>1</v>
      </c>
      <c r="J94" s="1">
        <f>DATE(Oversigtsark!$B$2+2,5,A24)</f>
        <v>45801</v>
      </c>
      <c r="K94">
        <f t="shared" si="31"/>
        <v>0</v>
      </c>
      <c r="L94" s="1">
        <f>DATE(Oversigtsark!$B$2+2,6,A24)</f>
        <v>45832</v>
      </c>
      <c r="M94">
        <f t="shared" si="32"/>
        <v>1</v>
      </c>
      <c r="N94" s="1">
        <f>DATE(Oversigtsark!$B$2+2,7,A24)</f>
        <v>45862</v>
      </c>
      <c r="O94">
        <f t="shared" si="33"/>
        <v>1</v>
      </c>
      <c r="P94" s="1">
        <f>DATE(Oversigtsark!$B$2+2,8,A24)</f>
        <v>45893</v>
      </c>
      <c r="Q94">
        <f t="shared" si="34"/>
        <v>0</v>
      </c>
      <c r="R94" s="1">
        <f>DATE(Oversigtsark!$B$2+2,9,A24)</f>
        <v>45924</v>
      </c>
      <c r="S94">
        <f t="shared" si="35"/>
        <v>1</v>
      </c>
      <c r="T94" s="1">
        <f>DATE(Oversigtsark!$B$2+2,10,A24)</f>
        <v>45954</v>
      </c>
      <c r="U94">
        <f t="shared" si="36"/>
        <v>1</v>
      </c>
      <c r="V94" s="1">
        <f>DATE(Oversigtsark!$B$2+2,11,A24)</f>
        <v>45985</v>
      </c>
      <c r="W94">
        <f t="shared" si="37"/>
        <v>1</v>
      </c>
      <c r="X94" s="1">
        <f>DATE(Oversigtsark!$B$2+2,12,A24)</f>
        <v>46015</v>
      </c>
      <c r="Y94">
        <f t="shared" si="38"/>
        <v>0</v>
      </c>
    </row>
    <row r="95" spans="2:27" x14ac:dyDescent="0.25">
      <c r="B95" s="1">
        <f>DATE(Oversigtsark!$B$2+2,1,A25)</f>
        <v>45682</v>
      </c>
      <c r="C95">
        <f t="shared" si="27"/>
        <v>0</v>
      </c>
      <c r="D95" s="1">
        <f>DATE(Oversigtsark!$B$2+2,2,A25)</f>
        <v>45713</v>
      </c>
      <c r="E95">
        <f t="shared" si="28"/>
        <v>1</v>
      </c>
      <c r="F95" s="1">
        <f>DATE(Oversigtsark!$B$2+2,3,A25)</f>
        <v>45741</v>
      </c>
      <c r="G95">
        <f t="shared" si="29"/>
        <v>1</v>
      </c>
      <c r="H95" s="1">
        <f>DATE(Oversigtsark!$B$2+2,4,A25)</f>
        <v>45772</v>
      </c>
      <c r="I95">
        <f t="shared" si="30"/>
        <v>1</v>
      </c>
      <c r="J95" s="1">
        <f>DATE(Oversigtsark!$B$2+2,5,A25)</f>
        <v>45802</v>
      </c>
      <c r="K95">
        <f t="shared" si="31"/>
        <v>0</v>
      </c>
      <c r="L95" s="1">
        <f>DATE(Oversigtsark!$B$2+2,6,A25)</f>
        <v>45833</v>
      </c>
      <c r="M95">
        <f t="shared" si="32"/>
        <v>1</v>
      </c>
      <c r="N95" s="1">
        <f>DATE(Oversigtsark!$B$2+2,7,A25)</f>
        <v>45863</v>
      </c>
      <c r="O95">
        <f t="shared" si="33"/>
        <v>1</v>
      </c>
      <c r="P95" s="1">
        <f>DATE(Oversigtsark!$B$2+2,8,A25)</f>
        <v>45894</v>
      </c>
      <c r="Q95">
        <f t="shared" si="34"/>
        <v>1</v>
      </c>
      <c r="R95" s="1">
        <f>DATE(Oversigtsark!$B$2+2,9,A25)</f>
        <v>45925</v>
      </c>
      <c r="S95">
        <f t="shared" si="35"/>
        <v>1</v>
      </c>
      <c r="T95" s="1">
        <f>DATE(Oversigtsark!$B$2+2,10,A25)</f>
        <v>45955</v>
      </c>
      <c r="U95">
        <f t="shared" si="36"/>
        <v>0</v>
      </c>
      <c r="V95" s="1">
        <f>DATE(Oversigtsark!$B$2+2,11,A25)</f>
        <v>45986</v>
      </c>
      <c r="W95">
        <f t="shared" si="37"/>
        <v>1</v>
      </c>
      <c r="X95" s="1">
        <f>DATE(Oversigtsark!$B$2+2,12,A25)</f>
        <v>46016</v>
      </c>
      <c r="Y95">
        <f t="shared" si="38"/>
        <v>0</v>
      </c>
    </row>
    <row r="96" spans="2:27" x14ac:dyDescent="0.25">
      <c r="B96" s="1">
        <f>DATE(Oversigtsark!$B$2+2,1,A26)</f>
        <v>45683</v>
      </c>
      <c r="C96">
        <f t="shared" si="27"/>
        <v>0</v>
      </c>
      <c r="D96" s="1">
        <f>DATE(Oversigtsark!$B$2+2,2,A26)</f>
        <v>45714</v>
      </c>
      <c r="E96">
        <f t="shared" si="28"/>
        <v>1</v>
      </c>
      <c r="F96" s="1">
        <f>DATE(Oversigtsark!$B$2+2,3,A26)</f>
        <v>45742</v>
      </c>
      <c r="G96">
        <f t="shared" si="29"/>
        <v>1</v>
      </c>
      <c r="H96" s="1">
        <f>DATE(Oversigtsark!$B$2+2,4,A26)</f>
        <v>45773</v>
      </c>
      <c r="I96">
        <f t="shared" si="30"/>
        <v>0</v>
      </c>
      <c r="J96" s="1">
        <f>DATE(Oversigtsark!$B$2+2,5,A26)</f>
        <v>45803</v>
      </c>
      <c r="K96">
        <f t="shared" si="31"/>
        <v>1</v>
      </c>
      <c r="L96" s="1">
        <f>DATE(Oversigtsark!$B$2+2,6,A26)</f>
        <v>45834</v>
      </c>
      <c r="M96">
        <f t="shared" si="32"/>
        <v>1</v>
      </c>
      <c r="N96" s="1">
        <f>DATE(Oversigtsark!$B$2+2,7,A26)</f>
        <v>45864</v>
      </c>
      <c r="O96">
        <f t="shared" si="33"/>
        <v>0</v>
      </c>
      <c r="P96" s="1">
        <f>DATE(Oversigtsark!$B$2+2,8,A26)</f>
        <v>45895</v>
      </c>
      <c r="Q96">
        <f t="shared" si="34"/>
        <v>1</v>
      </c>
      <c r="R96" s="1">
        <f>DATE(Oversigtsark!$B$2+2,9,A26)</f>
        <v>45926</v>
      </c>
      <c r="S96">
        <f t="shared" si="35"/>
        <v>1</v>
      </c>
      <c r="T96" s="1">
        <f>DATE(Oversigtsark!$B$2+2,10,A26)</f>
        <v>45956</v>
      </c>
      <c r="U96">
        <f t="shared" si="36"/>
        <v>0</v>
      </c>
      <c r="V96" s="1">
        <f>DATE(Oversigtsark!$B$2+2,11,A26)</f>
        <v>45987</v>
      </c>
      <c r="W96">
        <f t="shared" si="37"/>
        <v>1</v>
      </c>
      <c r="X96" s="1">
        <f>DATE(Oversigtsark!$B$2+2,12,A26)</f>
        <v>46017</v>
      </c>
      <c r="Y96">
        <f t="shared" si="38"/>
        <v>0</v>
      </c>
    </row>
    <row r="97" spans="1:27" x14ac:dyDescent="0.25">
      <c r="B97" s="1">
        <f>DATE(Oversigtsark!$B$2+2,1,A27)</f>
        <v>45684</v>
      </c>
      <c r="C97">
        <f t="shared" si="27"/>
        <v>1</v>
      </c>
      <c r="D97" s="1">
        <f>DATE(Oversigtsark!$B$2+2,2,A27)</f>
        <v>45715</v>
      </c>
      <c r="E97">
        <f t="shared" si="28"/>
        <v>1</v>
      </c>
      <c r="F97" s="1">
        <f>DATE(Oversigtsark!$B$2+2,3,A27)</f>
        <v>45743</v>
      </c>
      <c r="G97">
        <f t="shared" si="29"/>
        <v>1</v>
      </c>
      <c r="H97" s="1">
        <f>DATE(Oversigtsark!$B$2+2,4,A27)</f>
        <v>45774</v>
      </c>
      <c r="I97">
        <f t="shared" si="30"/>
        <v>0</v>
      </c>
      <c r="J97" s="1">
        <f>DATE(Oversigtsark!$B$2+2,5,A27)</f>
        <v>45804</v>
      </c>
      <c r="K97">
        <f t="shared" si="31"/>
        <v>1</v>
      </c>
      <c r="L97" s="1">
        <f>DATE(Oversigtsark!$B$2+2,6,A27)</f>
        <v>45835</v>
      </c>
      <c r="M97">
        <f t="shared" si="32"/>
        <v>1</v>
      </c>
      <c r="N97" s="1">
        <f>DATE(Oversigtsark!$B$2+2,7,A27)</f>
        <v>45865</v>
      </c>
      <c r="O97">
        <f t="shared" si="33"/>
        <v>0</v>
      </c>
      <c r="P97" s="1">
        <f>DATE(Oversigtsark!$B$2+2,8,A27)</f>
        <v>45896</v>
      </c>
      <c r="Q97">
        <f t="shared" si="34"/>
        <v>1</v>
      </c>
      <c r="R97" s="1">
        <f>DATE(Oversigtsark!$B$2+2,9,A27)</f>
        <v>45927</v>
      </c>
      <c r="S97">
        <f t="shared" si="35"/>
        <v>0</v>
      </c>
      <c r="T97" s="1">
        <f>DATE(Oversigtsark!$B$2+2,10,A27)</f>
        <v>45957</v>
      </c>
      <c r="U97">
        <f t="shared" si="36"/>
        <v>1</v>
      </c>
      <c r="V97" s="1">
        <f>DATE(Oversigtsark!$B$2+2,11,A27)</f>
        <v>45988</v>
      </c>
      <c r="W97">
        <f t="shared" si="37"/>
        <v>1</v>
      </c>
      <c r="X97" s="1">
        <f>DATE(Oversigtsark!$B$2+2,12,A27)</f>
        <v>46018</v>
      </c>
      <c r="Y97">
        <f t="shared" si="38"/>
        <v>0</v>
      </c>
      <c r="Z97">
        <f>IF(OR(WEEKDAY(X97,17)=1,WEEKDAY(X97,17)=7),0,1)</f>
        <v>0</v>
      </c>
    </row>
    <row r="98" spans="1:27" x14ac:dyDescent="0.25">
      <c r="B98" s="1">
        <f>DATE(Oversigtsark!$B$2+2,1,A28)</f>
        <v>45685</v>
      </c>
      <c r="C98">
        <f t="shared" si="27"/>
        <v>1</v>
      </c>
      <c r="D98" s="1">
        <f>DATE(Oversigtsark!$B$2+2,2,A28)</f>
        <v>45716</v>
      </c>
      <c r="E98">
        <f t="shared" si="28"/>
        <v>1</v>
      </c>
      <c r="F98" s="1">
        <f>DATE(Oversigtsark!$B$2+2,3,A28)</f>
        <v>45744</v>
      </c>
      <c r="G98">
        <f t="shared" si="29"/>
        <v>1</v>
      </c>
      <c r="H98" s="1">
        <f>DATE(Oversigtsark!$B$2+2,4,A28)</f>
        <v>45775</v>
      </c>
      <c r="I98">
        <f t="shared" si="30"/>
        <v>1</v>
      </c>
      <c r="J98" s="1">
        <f>DATE(Oversigtsark!$B$2+2,5,A28)</f>
        <v>45805</v>
      </c>
      <c r="K98">
        <f t="shared" si="31"/>
        <v>1</v>
      </c>
      <c r="L98" s="1">
        <f>DATE(Oversigtsark!$B$2+2,6,A28)</f>
        <v>45836</v>
      </c>
      <c r="M98">
        <f t="shared" si="32"/>
        <v>0</v>
      </c>
      <c r="N98" s="1">
        <f>DATE(Oversigtsark!$B$2+2,7,A28)</f>
        <v>45866</v>
      </c>
      <c r="O98">
        <f t="shared" si="33"/>
        <v>1</v>
      </c>
      <c r="P98" s="1">
        <f>DATE(Oversigtsark!$B$2+2,8,A28)</f>
        <v>45897</v>
      </c>
      <c r="Q98">
        <f t="shared" si="34"/>
        <v>1</v>
      </c>
      <c r="R98" s="1">
        <f>DATE(Oversigtsark!$B$2+2,9,A28)</f>
        <v>45928</v>
      </c>
      <c r="S98">
        <f t="shared" si="35"/>
        <v>0</v>
      </c>
      <c r="T98" s="1">
        <f>DATE(Oversigtsark!$B$2+2,10,A28)</f>
        <v>45958</v>
      </c>
      <c r="U98">
        <f t="shared" si="36"/>
        <v>1</v>
      </c>
      <c r="V98" s="1">
        <f>DATE(Oversigtsark!$B$2+2,11,A28)</f>
        <v>45989</v>
      </c>
      <c r="W98">
        <f t="shared" si="37"/>
        <v>1</v>
      </c>
      <c r="X98" s="1">
        <f>DATE(Oversigtsark!$B$2+2,12,A28)</f>
        <v>46019</v>
      </c>
      <c r="Y98">
        <f t="shared" si="38"/>
        <v>0</v>
      </c>
      <c r="Z98">
        <f t="shared" ref="Z98:Z100" si="39">IF(OR(WEEKDAY(X98,17)=1,WEEKDAY(X98,17)=7),0,1)</f>
        <v>0</v>
      </c>
    </row>
    <row r="99" spans="1:27" x14ac:dyDescent="0.25">
      <c r="B99" s="1">
        <f>DATE(Oversigtsark!$B$2+2,1,A29)</f>
        <v>45686</v>
      </c>
      <c r="C99">
        <f t="shared" si="27"/>
        <v>1</v>
      </c>
      <c r="D99" t="str">
        <f>IF(AND(MOD(Oversigtsark!B2+2,4)=0,OR(MOD(Oversigtsark!B2+2,100)&lt;&gt;0,MOD(Oversigtsark!B2+2,400)=0)),DATE(Oversigtsark!$B$2+2,2,A29),"")</f>
        <v/>
      </c>
      <c r="E99">
        <f>IF(D99="",0,IF(ISERROR(VLOOKUP(D99,$Z$72:$Z$92,1,FALSE)),IF(OR(WEEKDAY(D99,17)=1,WEEKDAY(D99,17)=7),0,1),0))</f>
        <v>0</v>
      </c>
      <c r="F99" s="1">
        <f>DATE(Oversigtsark!$B$2+2,3,A29)</f>
        <v>45745</v>
      </c>
      <c r="G99">
        <f t="shared" si="29"/>
        <v>0</v>
      </c>
      <c r="H99" s="1">
        <f>DATE(Oversigtsark!$B$2+2,4,A29)</f>
        <v>45776</v>
      </c>
      <c r="I99">
        <f t="shared" si="30"/>
        <v>1</v>
      </c>
      <c r="J99" s="1">
        <f>DATE(Oversigtsark!$B$2+2,5,A29)</f>
        <v>45806</v>
      </c>
      <c r="K99">
        <f t="shared" si="31"/>
        <v>0</v>
      </c>
      <c r="L99" s="1">
        <f>DATE(Oversigtsark!$B$2+2,6,A29)</f>
        <v>45837</v>
      </c>
      <c r="M99">
        <f t="shared" si="32"/>
        <v>0</v>
      </c>
      <c r="N99" s="1">
        <f>DATE(Oversigtsark!$B$2+2,7,A29)</f>
        <v>45867</v>
      </c>
      <c r="O99">
        <f t="shared" si="33"/>
        <v>1</v>
      </c>
      <c r="P99" s="1">
        <f>DATE(Oversigtsark!$B$2+2,8,A29)</f>
        <v>45898</v>
      </c>
      <c r="Q99">
        <f t="shared" si="34"/>
        <v>1</v>
      </c>
      <c r="R99" s="1">
        <f>DATE(Oversigtsark!$B$2+2,9,A29)</f>
        <v>45929</v>
      </c>
      <c r="S99">
        <f t="shared" si="35"/>
        <v>1</v>
      </c>
      <c r="T99" s="1">
        <f>DATE(Oversigtsark!$B$2+2,10,A29)</f>
        <v>45959</v>
      </c>
      <c r="U99">
        <f t="shared" si="36"/>
        <v>1</v>
      </c>
      <c r="V99" s="1">
        <f>DATE(Oversigtsark!$B$2+2,11,A29)</f>
        <v>45990</v>
      </c>
      <c r="W99">
        <f t="shared" si="37"/>
        <v>0</v>
      </c>
      <c r="X99" s="1">
        <f>DATE(Oversigtsark!$B$2+2,12,A29)</f>
        <v>46020</v>
      </c>
      <c r="Y99">
        <f t="shared" si="38"/>
        <v>0</v>
      </c>
      <c r="Z99">
        <f t="shared" si="39"/>
        <v>1</v>
      </c>
    </row>
    <row r="100" spans="1:27" x14ac:dyDescent="0.25">
      <c r="B100" s="1">
        <f>DATE(Oversigtsark!$B$2+2,1,A30)</f>
        <v>45687</v>
      </c>
      <c r="C100">
        <f t="shared" si="27"/>
        <v>1</v>
      </c>
      <c r="F100" s="1">
        <f>DATE(Oversigtsark!$B$2+2,3,A30)</f>
        <v>45746</v>
      </c>
      <c r="G100">
        <f t="shared" si="29"/>
        <v>0</v>
      </c>
      <c r="H100" s="1">
        <f>DATE(Oversigtsark!$B$2+2,4,A30)</f>
        <v>45777</v>
      </c>
      <c r="I100">
        <f t="shared" si="30"/>
        <v>1</v>
      </c>
      <c r="J100" s="1">
        <f>DATE(Oversigtsark!$B$2+2,5,A30)</f>
        <v>45807</v>
      </c>
      <c r="K100">
        <f t="shared" si="31"/>
        <v>0</v>
      </c>
      <c r="L100" s="1">
        <f>DATE(Oversigtsark!$B$2+2,6,A30)</f>
        <v>45838</v>
      </c>
      <c r="M100">
        <f t="shared" si="32"/>
        <v>1</v>
      </c>
      <c r="N100" s="1">
        <f>DATE(Oversigtsark!$B$2+2,7,A30)</f>
        <v>45868</v>
      </c>
      <c r="O100">
        <f t="shared" si="33"/>
        <v>1</v>
      </c>
      <c r="P100" s="1">
        <f>DATE(Oversigtsark!$B$2+2,8,A30)</f>
        <v>45899</v>
      </c>
      <c r="Q100">
        <f t="shared" si="34"/>
        <v>0</v>
      </c>
      <c r="R100" s="1">
        <f>DATE(Oversigtsark!$B$2+2,9,A30)</f>
        <v>45930</v>
      </c>
      <c r="S100">
        <f t="shared" si="35"/>
        <v>1</v>
      </c>
      <c r="T100" s="1">
        <f>DATE(Oversigtsark!$B$2+2,10,A30)</f>
        <v>45960</v>
      </c>
      <c r="U100">
        <f t="shared" si="36"/>
        <v>1</v>
      </c>
      <c r="V100" s="1">
        <f>DATE(Oversigtsark!$B$2+2,11,A30)</f>
        <v>45991</v>
      </c>
      <c r="W100">
        <f t="shared" si="37"/>
        <v>0</v>
      </c>
      <c r="X100" s="1">
        <f>DATE(Oversigtsark!$B$2+2,12,A30)</f>
        <v>46021</v>
      </c>
      <c r="Y100">
        <f t="shared" si="38"/>
        <v>0</v>
      </c>
      <c r="Z100">
        <f t="shared" si="39"/>
        <v>1</v>
      </c>
    </row>
    <row r="101" spans="1:27" x14ac:dyDescent="0.25">
      <c r="B101" s="1">
        <f>DATE(Oversigtsark!$B$2+2,1,A31)</f>
        <v>45688</v>
      </c>
      <c r="C101">
        <f t="shared" si="27"/>
        <v>1</v>
      </c>
      <c r="F101" s="1">
        <f>DATE(Oversigtsark!$B$2+2,3,A31)</f>
        <v>45747</v>
      </c>
      <c r="G101">
        <f t="shared" si="29"/>
        <v>1</v>
      </c>
      <c r="J101" s="1">
        <f>DATE(Oversigtsark!$B$2+2,5,A31)</f>
        <v>45808</v>
      </c>
      <c r="K101">
        <f t="shared" si="31"/>
        <v>0</v>
      </c>
      <c r="N101" s="1">
        <f>DATE(Oversigtsark!$B$2+2,7,A31)</f>
        <v>45869</v>
      </c>
      <c r="O101">
        <f t="shared" si="33"/>
        <v>1</v>
      </c>
      <c r="P101" s="1">
        <f>DATE(Oversigtsark!$B$2+2,8,A31)</f>
        <v>45900</v>
      </c>
      <c r="Q101">
        <f t="shared" si="34"/>
        <v>0</v>
      </c>
      <c r="T101" s="1">
        <f>DATE(Oversigtsark!$B$2+2,10,A31)</f>
        <v>45961</v>
      </c>
      <c r="U101">
        <f t="shared" si="36"/>
        <v>1</v>
      </c>
      <c r="X101" s="1">
        <f>DATE(Oversigtsark!$B$2+2,12,A31)</f>
        <v>46022</v>
      </c>
      <c r="Y101">
        <f t="shared" si="38"/>
        <v>0</v>
      </c>
    </row>
    <row r="102" spans="1:27" x14ac:dyDescent="0.25">
      <c r="A102">
        <f>SUM(B102:Y102)</f>
        <v>219</v>
      </c>
      <c r="C102">
        <f>SUM(C71:C101)</f>
        <v>22</v>
      </c>
      <c r="E102">
        <f>SUM(E71:E101)-5</f>
        <v>15</v>
      </c>
      <c r="G102">
        <f>SUM(G71:G101)</f>
        <v>21</v>
      </c>
      <c r="I102">
        <f>SUM(I71:I101)</f>
        <v>16</v>
      </c>
      <c r="K102">
        <f>SUM(K71:K101)</f>
        <v>19</v>
      </c>
      <c r="M102">
        <f>SUM(M71:M101)</f>
        <v>19</v>
      </c>
      <c r="O102">
        <f>SUM(O71:O101)-10</f>
        <v>13</v>
      </c>
      <c r="Q102">
        <f>SUM(Q71:Q101)-5</f>
        <v>16</v>
      </c>
      <c r="S102">
        <f>SUM(S71:S101)</f>
        <v>22</v>
      </c>
      <c r="U102">
        <f>SUM(U71:U101)-6+SUM(Z97:Z100)</f>
        <v>19</v>
      </c>
      <c r="W102">
        <f>SUM(W71:W101)</f>
        <v>20</v>
      </c>
      <c r="Y102">
        <f>SUM(Y71:Y101)</f>
        <v>17</v>
      </c>
    </row>
    <row r="106" spans="1:27" x14ac:dyDescent="0.25">
      <c r="B106" s="1">
        <f>DATE(Oversigtsark!$B$2+3,1,A1)</f>
        <v>46023</v>
      </c>
      <c r="C106">
        <f>IF(ISERROR(VLOOKUP(B106,$Z$107:$Z$127,1,FALSE)),IF(OR(WEEKDAY(B106,17)=1,WEEKDAY(B106,17)=7),0,1),0)</f>
        <v>0</v>
      </c>
      <c r="D106" s="1">
        <f>DATE(Oversigtsark!$B$2+3,2,A1)</f>
        <v>46054</v>
      </c>
      <c r="E106">
        <f>IF(ISERROR(VLOOKUP(D106,$Z$107:$Z$127,1,FALSE)),IF(OR(WEEKDAY(D106,17)=1,WEEKDAY(D106,17)=7),0,1),0)</f>
        <v>0</v>
      </c>
      <c r="F106" s="1">
        <f>DATE(Oversigtsark!$B$2+3,3,A1)</f>
        <v>46082</v>
      </c>
      <c r="G106">
        <f>IF(ISERROR(VLOOKUP(F106,$Z$107:$Z$127,1,FALSE)),IF(OR(WEEKDAY(F106,17)=1,WEEKDAY(F106,17)=7),0,1),0)</f>
        <v>0</v>
      </c>
      <c r="H106" s="1">
        <f>DATE(Oversigtsark!$B$2+3,4,A1)</f>
        <v>46113</v>
      </c>
      <c r="I106">
        <f>IF(ISERROR(VLOOKUP(H106,$Z$107:$Z$127,1,FALSE)),IF(OR(WEEKDAY(H106,17)=1,WEEKDAY(H106,17)=7),0,1),0)</f>
        <v>0</v>
      </c>
      <c r="J106" s="1">
        <f>DATE(Oversigtsark!$B$2+3,5,A1)</f>
        <v>46143</v>
      </c>
      <c r="K106">
        <f>IF(ISERROR(VLOOKUP(J106,$Z$107:$Z$127,1,FALSE)),IF(OR(WEEKDAY(J106,17)=1,WEEKDAY(J106,17)=7),0,1),0)</f>
        <v>0</v>
      </c>
      <c r="L106" s="1">
        <f>DATE(Oversigtsark!$B$2+3,6,A1)</f>
        <v>46174</v>
      </c>
      <c r="M106">
        <f>IF(ISERROR(VLOOKUP(L106,$Z$107:$Z$127,1,FALSE)),IF(OR(WEEKDAY(L106,17)=1,WEEKDAY(L106,17)=7),0,1),0)</f>
        <v>1</v>
      </c>
      <c r="N106" s="1">
        <f>DATE(Oversigtsark!$B$2+3,7,A1)</f>
        <v>46204</v>
      </c>
      <c r="O106">
        <f>IF(ISERROR(VLOOKUP(N106,$Z$107:$Z$127,1,FALSE)),IF(OR(WEEKDAY(N106,17)=1,WEEKDAY(N106,17)=7),0,1),0)</f>
        <v>1</v>
      </c>
      <c r="P106" s="1">
        <f>DATE(Oversigtsark!$B$2+3,8,A1)</f>
        <v>46235</v>
      </c>
      <c r="Q106">
        <f>IF(ISERROR(VLOOKUP(P106,$Z$107:$Z$127,1,FALSE)),IF(OR(WEEKDAY(P106,17)=1,WEEKDAY(P106,17)=7),0,1),0)</f>
        <v>0</v>
      </c>
      <c r="R106" s="1">
        <f>DATE(Oversigtsark!$B$2+3,9,A1)</f>
        <v>46266</v>
      </c>
      <c r="S106">
        <f>IF(ISERROR(VLOOKUP(R106,$Z$107:$Z$127,1,FALSE)),IF(OR(WEEKDAY(R106,17)=1,WEEKDAY(R106,17)=7),0,1),0)</f>
        <v>1</v>
      </c>
      <c r="T106" s="1">
        <f>DATE(Oversigtsark!$B$2+3,10,A1)</f>
        <v>46296</v>
      </c>
      <c r="U106">
        <f>IF(ISERROR(VLOOKUP(T106,$Z$107:$Z$127,1,FALSE)),IF(OR(WEEKDAY(T106,17)=1,WEEKDAY(T106,17)=7),0,1),0)</f>
        <v>1</v>
      </c>
      <c r="V106" s="1">
        <f>DATE(Oversigtsark!$B$2+3,11,A1)</f>
        <v>46327</v>
      </c>
      <c r="W106">
        <f>IF(ISERROR(VLOOKUP(V106,$Z$107:$Z$127,1,FALSE)),IF(OR(WEEKDAY(V106,17)=1,WEEKDAY(V106,17)=7),0,1),0)</f>
        <v>0</v>
      </c>
      <c r="X106" s="1">
        <f>DATE(Oversigtsark!$B$2+3,12,A1)</f>
        <v>46357</v>
      </c>
      <c r="Y106">
        <f>IF(ISERROR(VLOOKUP(X106,$Z$107:$Z$127,1,FALSE)),IF(OR(WEEKDAY(X106,17)=1,WEEKDAY(X106,17)=7),0,1),0)</f>
        <v>1</v>
      </c>
      <c r="Z106">
        <f>Z71+1</f>
        <v>2026</v>
      </c>
    </row>
    <row r="107" spans="1:27" x14ac:dyDescent="0.25">
      <c r="B107" s="1">
        <f>DATE(Oversigtsark!$B$2+3,1,A2)</f>
        <v>46024</v>
      </c>
      <c r="C107">
        <f t="shared" ref="C107:C136" si="40">IF(ISERROR(VLOOKUP(B107,$Z$107:$Z$127,1,FALSE)),IF(OR(WEEKDAY(B107,17)=1,WEEKDAY(B107,17)=7),0,1),0)</f>
        <v>1</v>
      </c>
      <c r="D107" s="1">
        <f>DATE(Oversigtsark!$B$2+3,2,A2)</f>
        <v>46055</v>
      </c>
      <c r="E107">
        <f t="shared" ref="E107:E133" si="41">IF(ISERROR(VLOOKUP(D107,$Z$107:$Z$127,1,FALSE)),IF(OR(WEEKDAY(D107,17)=1,WEEKDAY(D107,17)=7),0,1),0)</f>
        <v>1</v>
      </c>
      <c r="F107" s="1">
        <f>DATE(Oversigtsark!$B$2+3,3,A2)</f>
        <v>46083</v>
      </c>
      <c r="G107">
        <f t="shared" ref="G107:G136" si="42">IF(ISERROR(VLOOKUP(F107,$Z$107:$Z$127,1,FALSE)),IF(OR(WEEKDAY(F107,17)=1,WEEKDAY(F107,17)=7),0,1),0)</f>
        <v>1</v>
      </c>
      <c r="H107" s="1">
        <f>DATE(Oversigtsark!$B$2+3,4,A2)</f>
        <v>46114</v>
      </c>
      <c r="I107">
        <f t="shared" ref="I107:I135" si="43">IF(ISERROR(VLOOKUP(H107,$Z$107:$Z$127,1,FALSE)),IF(OR(WEEKDAY(H107,17)=1,WEEKDAY(H107,17)=7),0,1),0)</f>
        <v>0</v>
      </c>
      <c r="J107" s="1">
        <f>DATE(Oversigtsark!$B$2+3,5,A2)</f>
        <v>46144</v>
      </c>
      <c r="K107">
        <f t="shared" ref="K107:K136" si="44">IF(ISERROR(VLOOKUP(J107,$Z$107:$Z$127,1,FALSE)),IF(OR(WEEKDAY(J107,17)=1,WEEKDAY(J107,17)=7),0,1),0)</f>
        <v>0</v>
      </c>
      <c r="L107" s="1">
        <f>DATE(Oversigtsark!$B$2+3,6,A2)</f>
        <v>46175</v>
      </c>
      <c r="M107">
        <f t="shared" ref="M107:M135" si="45">IF(ISERROR(VLOOKUP(L107,$Z$107:$Z$127,1,FALSE)),IF(OR(WEEKDAY(L107,17)=1,WEEKDAY(L107,17)=7),0,1),0)</f>
        <v>1</v>
      </c>
      <c r="N107" s="1">
        <f>DATE(Oversigtsark!$B$2+3,7,A2)</f>
        <v>46205</v>
      </c>
      <c r="O107">
        <f t="shared" ref="O107:O136" si="46">IF(ISERROR(VLOOKUP(N107,$Z$107:$Z$127,1,FALSE)),IF(OR(WEEKDAY(N107,17)=1,WEEKDAY(N107,17)=7),0,1),0)</f>
        <v>1</v>
      </c>
      <c r="P107" s="1">
        <f>DATE(Oversigtsark!$B$2+3,8,A2)</f>
        <v>46236</v>
      </c>
      <c r="Q107">
        <f t="shared" ref="Q107:Q136" si="47">IF(ISERROR(VLOOKUP(P107,$Z$107:$Z$127,1,FALSE)),IF(OR(WEEKDAY(P107,17)=1,WEEKDAY(P107,17)=7),0,1),0)</f>
        <v>0</v>
      </c>
      <c r="R107" s="1">
        <f>DATE(Oversigtsark!$B$2+3,9,A2)</f>
        <v>46267</v>
      </c>
      <c r="S107">
        <f t="shared" ref="S107:S135" si="48">IF(ISERROR(VLOOKUP(R107,$Z$107:$Z$127,1,FALSE)),IF(OR(WEEKDAY(R107,17)=1,WEEKDAY(R107,17)=7),0,1),0)</f>
        <v>1</v>
      </c>
      <c r="T107" s="1">
        <f>DATE(Oversigtsark!$B$2+3,10,A2)</f>
        <v>46297</v>
      </c>
      <c r="U107">
        <f t="shared" ref="U107:U136" si="49">IF(ISERROR(VLOOKUP(T107,$Z$107:$Z$127,1,FALSE)),IF(OR(WEEKDAY(T107,17)=1,WEEKDAY(T107,17)=7),0,1),0)</f>
        <v>1</v>
      </c>
      <c r="V107" s="1">
        <f>DATE(Oversigtsark!$B$2+3,11,A2)</f>
        <v>46328</v>
      </c>
      <c r="W107">
        <f t="shared" ref="W107:W135" si="50">IF(ISERROR(VLOOKUP(V107,$Z$107:$Z$127,1,FALSE)),IF(OR(WEEKDAY(V107,17)=1,WEEKDAY(V107,17)=7),0,1),0)</f>
        <v>1</v>
      </c>
      <c r="X107" s="1">
        <f>DATE(Oversigtsark!$B$2+3,12,A2)</f>
        <v>46358</v>
      </c>
      <c r="Y107">
        <f t="shared" ref="Y107:Y136" si="51">IF(ISERROR(VLOOKUP(X107,$Z$107:$Z$127,1,FALSE)),IF(OR(WEEKDAY(X107,17)=1,WEEKDAY(X107,17)=7),0,1),0)</f>
        <v>1</v>
      </c>
      <c r="Z107" s="1">
        <f>DATE(Z106,1,1)</f>
        <v>46023</v>
      </c>
      <c r="AA107" t="s">
        <v>0</v>
      </c>
    </row>
    <row r="108" spans="1:27" x14ac:dyDescent="0.25">
      <c r="B108" s="1">
        <f>DATE(Oversigtsark!$B$2+3,1,A3)</f>
        <v>46025</v>
      </c>
      <c r="C108">
        <f t="shared" si="40"/>
        <v>0</v>
      </c>
      <c r="D108" s="1">
        <f>DATE(Oversigtsark!$B$2+3,2,A3)</f>
        <v>46056</v>
      </c>
      <c r="E108">
        <f t="shared" si="41"/>
        <v>1</v>
      </c>
      <c r="F108" s="1">
        <f>DATE(Oversigtsark!$B$2+3,3,A3)</f>
        <v>46084</v>
      </c>
      <c r="G108">
        <f t="shared" si="42"/>
        <v>1</v>
      </c>
      <c r="H108" s="1">
        <f>DATE(Oversigtsark!$B$2+3,4,A3)</f>
        <v>46115</v>
      </c>
      <c r="I108">
        <f t="shared" si="43"/>
        <v>0</v>
      </c>
      <c r="J108" s="1">
        <f>DATE(Oversigtsark!$B$2+3,5,A3)</f>
        <v>46145</v>
      </c>
      <c r="K108">
        <f t="shared" si="44"/>
        <v>0</v>
      </c>
      <c r="L108" s="1">
        <f>DATE(Oversigtsark!$B$2+3,6,A3)</f>
        <v>46176</v>
      </c>
      <c r="M108">
        <f t="shared" si="45"/>
        <v>1</v>
      </c>
      <c r="N108" s="1">
        <f>DATE(Oversigtsark!$B$2+3,7,A3)</f>
        <v>46206</v>
      </c>
      <c r="O108">
        <f t="shared" si="46"/>
        <v>1</v>
      </c>
      <c r="P108" s="1">
        <f>DATE(Oversigtsark!$B$2+3,8,A3)</f>
        <v>46237</v>
      </c>
      <c r="Q108">
        <f t="shared" si="47"/>
        <v>1</v>
      </c>
      <c r="R108" s="1">
        <f>DATE(Oversigtsark!$B$2+3,9,A3)</f>
        <v>46268</v>
      </c>
      <c r="S108">
        <f t="shared" si="48"/>
        <v>1</v>
      </c>
      <c r="T108" s="1">
        <f>DATE(Oversigtsark!$B$2+3,10,A3)</f>
        <v>46298</v>
      </c>
      <c r="U108">
        <f t="shared" si="49"/>
        <v>0</v>
      </c>
      <c r="V108" s="1">
        <f>DATE(Oversigtsark!$B$2+3,11,A3)</f>
        <v>46329</v>
      </c>
      <c r="W108">
        <f t="shared" si="50"/>
        <v>1</v>
      </c>
      <c r="X108" s="1">
        <f>DATE(Oversigtsark!$B$2+3,12,A3)</f>
        <v>46359</v>
      </c>
      <c r="Y108">
        <f t="shared" si="51"/>
        <v>1</v>
      </c>
      <c r="Z108" s="1">
        <f>Z113-6</f>
        <v>46111</v>
      </c>
      <c r="AA108" t="s">
        <v>14</v>
      </c>
    </row>
    <row r="109" spans="1:27" x14ac:dyDescent="0.25">
      <c r="B109" s="1">
        <f>DATE(Oversigtsark!$B$2+3,1,A4)</f>
        <v>46026</v>
      </c>
      <c r="C109">
        <f t="shared" si="40"/>
        <v>0</v>
      </c>
      <c r="D109" s="1">
        <f>DATE(Oversigtsark!$B$2+3,2,A4)</f>
        <v>46057</v>
      </c>
      <c r="E109">
        <f t="shared" si="41"/>
        <v>1</v>
      </c>
      <c r="F109" s="1">
        <f>DATE(Oversigtsark!$B$2+3,3,A4)</f>
        <v>46085</v>
      </c>
      <c r="G109">
        <f t="shared" si="42"/>
        <v>1</v>
      </c>
      <c r="H109" s="1">
        <f>DATE(Oversigtsark!$B$2+3,4,A4)</f>
        <v>46116</v>
      </c>
      <c r="I109">
        <f t="shared" si="43"/>
        <v>0</v>
      </c>
      <c r="J109" s="1">
        <f>DATE(Oversigtsark!$B$2+3,5,A4)</f>
        <v>46146</v>
      </c>
      <c r="K109">
        <f t="shared" si="44"/>
        <v>1</v>
      </c>
      <c r="L109" s="1">
        <f>DATE(Oversigtsark!$B$2+3,6,A4)</f>
        <v>46177</v>
      </c>
      <c r="M109">
        <f t="shared" si="45"/>
        <v>1</v>
      </c>
      <c r="N109" s="1">
        <f>DATE(Oversigtsark!$B$2+3,7,A4)</f>
        <v>46207</v>
      </c>
      <c r="O109">
        <f t="shared" si="46"/>
        <v>0</v>
      </c>
      <c r="P109" s="1">
        <f>DATE(Oversigtsark!$B$2+3,8,A4)</f>
        <v>46238</v>
      </c>
      <c r="Q109">
        <f t="shared" si="47"/>
        <v>1</v>
      </c>
      <c r="R109" s="1">
        <f>DATE(Oversigtsark!$B$2+3,9,A4)</f>
        <v>46269</v>
      </c>
      <c r="S109">
        <f t="shared" si="48"/>
        <v>1</v>
      </c>
      <c r="T109" s="1">
        <f>DATE(Oversigtsark!$B$2+3,10,A4)</f>
        <v>46299</v>
      </c>
      <c r="U109">
        <f t="shared" si="49"/>
        <v>0</v>
      </c>
      <c r="V109" s="1">
        <f>DATE(Oversigtsark!$B$2+3,11,A4)</f>
        <v>46330</v>
      </c>
      <c r="W109">
        <f t="shared" si="50"/>
        <v>1</v>
      </c>
      <c r="X109" s="1">
        <f>DATE(Oversigtsark!$B$2+3,12,A4)</f>
        <v>46360</v>
      </c>
      <c r="Y109">
        <f t="shared" si="51"/>
        <v>1</v>
      </c>
      <c r="Z109" s="1">
        <f>Z113-5</f>
        <v>46112</v>
      </c>
      <c r="AA109" t="s">
        <v>14</v>
      </c>
    </row>
    <row r="110" spans="1:27" x14ac:dyDescent="0.25">
      <c r="B110" s="1">
        <f>DATE(Oversigtsark!$B$2+3,1,A5)</f>
        <v>46027</v>
      </c>
      <c r="C110">
        <f t="shared" si="40"/>
        <v>1</v>
      </c>
      <c r="D110" s="1">
        <f>DATE(Oversigtsark!$B$2+3,2,A5)</f>
        <v>46058</v>
      </c>
      <c r="E110">
        <f t="shared" si="41"/>
        <v>1</v>
      </c>
      <c r="F110" s="1">
        <f>DATE(Oversigtsark!$B$2+3,3,A5)</f>
        <v>46086</v>
      </c>
      <c r="G110">
        <f t="shared" si="42"/>
        <v>1</v>
      </c>
      <c r="H110" s="1">
        <f>DATE(Oversigtsark!$B$2+3,4,A5)</f>
        <v>46117</v>
      </c>
      <c r="I110">
        <f t="shared" si="43"/>
        <v>0</v>
      </c>
      <c r="J110" s="1">
        <f>DATE(Oversigtsark!$B$2+3,5,A5)</f>
        <v>46147</v>
      </c>
      <c r="K110">
        <f t="shared" si="44"/>
        <v>1</v>
      </c>
      <c r="L110" s="1">
        <f>DATE(Oversigtsark!$B$2+3,6,A5)</f>
        <v>46178</v>
      </c>
      <c r="M110">
        <f t="shared" si="45"/>
        <v>0</v>
      </c>
      <c r="N110" s="1">
        <f>DATE(Oversigtsark!$B$2+3,7,A5)</f>
        <v>46208</v>
      </c>
      <c r="O110">
        <f t="shared" si="46"/>
        <v>0</v>
      </c>
      <c r="P110" s="1">
        <f>DATE(Oversigtsark!$B$2+3,8,A5)</f>
        <v>46239</v>
      </c>
      <c r="Q110">
        <f t="shared" si="47"/>
        <v>1</v>
      </c>
      <c r="R110" s="1">
        <f>DATE(Oversigtsark!$B$2+3,9,A5)</f>
        <v>46270</v>
      </c>
      <c r="S110">
        <f t="shared" si="48"/>
        <v>0</v>
      </c>
      <c r="T110" s="1">
        <f>DATE(Oversigtsark!$B$2+3,10,A5)</f>
        <v>46300</v>
      </c>
      <c r="U110">
        <f t="shared" si="49"/>
        <v>1</v>
      </c>
      <c r="V110" s="1">
        <f>DATE(Oversigtsark!$B$2+3,11,A5)</f>
        <v>46331</v>
      </c>
      <c r="W110">
        <f t="shared" si="50"/>
        <v>1</v>
      </c>
      <c r="X110" s="1">
        <f>DATE(Oversigtsark!$B$2+3,12,A5)</f>
        <v>46361</v>
      </c>
      <c r="Y110">
        <f t="shared" si="51"/>
        <v>0</v>
      </c>
      <c r="Z110" s="1">
        <f>Z113-4</f>
        <v>46113</v>
      </c>
      <c r="AA110" t="s">
        <v>14</v>
      </c>
    </row>
    <row r="111" spans="1:27" x14ac:dyDescent="0.25">
      <c r="B111" s="1">
        <f>DATE(Oversigtsark!$B$2+3,1,A6)</f>
        <v>46028</v>
      </c>
      <c r="C111">
        <f t="shared" si="40"/>
        <v>1</v>
      </c>
      <c r="D111" s="1">
        <f>DATE(Oversigtsark!$B$2+3,2,A6)</f>
        <v>46059</v>
      </c>
      <c r="E111">
        <f t="shared" si="41"/>
        <v>1</v>
      </c>
      <c r="F111" s="1">
        <f>DATE(Oversigtsark!$B$2+3,3,A6)</f>
        <v>46087</v>
      </c>
      <c r="G111">
        <f t="shared" si="42"/>
        <v>1</v>
      </c>
      <c r="H111" s="1">
        <f>DATE(Oversigtsark!$B$2+3,4,A6)</f>
        <v>46118</v>
      </c>
      <c r="I111">
        <f t="shared" si="43"/>
        <v>0</v>
      </c>
      <c r="J111" s="1">
        <f>DATE(Oversigtsark!$B$2+3,5,A6)</f>
        <v>46148</v>
      </c>
      <c r="K111">
        <f t="shared" si="44"/>
        <v>1</v>
      </c>
      <c r="L111" s="1">
        <f>DATE(Oversigtsark!$B$2+3,6,A6)</f>
        <v>46179</v>
      </c>
      <c r="M111">
        <f t="shared" si="45"/>
        <v>0</v>
      </c>
      <c r="N111" s="1">
        <f>DATE(Oversigtsark!$B$2+3,7,A6)</f>
        <v>46209</v>
      </c>
      <c r="O111">
        <f t="shared" si="46"/>
        <v>1</v>
      </c>
      <c r="P111" s="1">
        <f>DATE(Oversigtsark!$B$2+3,8,A6)</f>
        <v>46240</v>
      </c>
      <c r="Q111">
        <f t="shared" si="47"/>
        <v>1</v>
      </c>
      <c r="R111" s="1">
        <f>DATE(Oversigtsark!$B$2+3,9,A6)</f>
        <v>46271</v>
      </c>
      <c r="S111">
        <f t="shared" si="48"/>
        <v>0</v>
      </c>
      <c r="T111" s="1">
        <f>DATE(Oversigtsark!$B$2+3,10,A6)</f>
        <v>46301</v>
      </c>
      <c r="U111">
        <f t="shared" si="49"/>
        <v>1</v>
      </c>
      <c r="V111" s="1">
        <f>DATE(Oversigtsark!$B$2+3,11,A6)</f>
        <v>46332</v>
      </c>
      <c r="W111">
        <f t="shared" si="50"/>
        <v>1</v>
      </c>
      <c r="X111" s="1">
        <f>DATE(Oversigtsark!$B$2+3,12,A6)</f>
        <v>46362</v>
      </c>
      <c r="Y111">
        <f t="shared" si="51"/>
        <v>0</v>
      </c>
      <c r="Z111" s="1">
        <f>Z113-3</f>
        <v>46114</v>
      </c>
      <c r="AA111" t="s">
        <v>1</v>
      </c>
    </row>
    <row r="112" spans="1:27" x14ac:dyDescent="0.25">
      <c r="B112" s="1">
        <f>DATE(Oversigtsark!$B$2+3,1,A7)</f>
        <v>46029</v>
      </c>
      <c r="C112">
        <f t="shared" si="40"/>
        <v>1</v>
      </c>
      <c r="D112" s="1">
        <f>DATE(Oversigtsark!$B$2+3,2,A7)</f>
        <v>46060</v>
      </c>
      <c r="E112">
        <f t="shared" si="41"/>
        <v>0</v>
      </c>
      <c r="F112" s="1">
        <f>DATE(Oversigtsark!$B$2+3,3,A7)</f>
        <v>46088</v>
      </c>
      <c r="G112">
        <f t="shared" si="42"/>
        <v>0</v>
      </c>
      <c r="H112" s="1">
        <f>DATE(Oversigtsark!$B$2+3,4,A7)</f>
        <v>46119</v>
      </c>
      <c r="I112">
        <f t="shared" si="43"/>
        <v>1</v>
      </c>
      <c r="J112" s="1">
        <f>DATE(Oversigtsark!$B$2+3,5,A7)</f>
        <v>46149</v>
      </c>
      <c r="K112">
        <f t="shared" si="44"/>
        <v>1</v>
      </c>
      <c r="L112" s="1">
        <f>DATE(Oversigtsark!$B$2+3,6,A7)</f>
        <v>46180</v>
      </c>
      <c r="M112">
        <f t="shared" si="45"/>
        <v>0</v>
      </c>
      <c r="N112" s="1">
        <f>DATE(Oversigtsark!$B$2+3,7,A7)</f>
        <v>46210</v>
      </c>
      <c r="O112">
        <f t="shared" si="46"/>
        <v>1</v>
      </c>
      <c r="P112" s="1">
        <f>DATE(Oversigtsark!$B$2+3,8,A7)</f>
        <v>46241</v>
      </c>
      <c r="Q112">
        <f t="shared" si="47"/>
        <v>1</v>
      </c>
      <c r="R112" s="1">
        <f>DATE(Oversigtsark!$B$2+3,9,A7)</f>
        <v>46272</v>
      </c>
      <c r="S112">
        <f t="shared" si="48"/>
        <v>1</v>
      </c>
      <c r="T112" s="1">
        <f>DATE(Oversigtsark!$B$2+3,10,A7)</f>
        <v>46302</v>
      </c>
      <c r="U112">
        <f t="shared" si="49"/>
        <v>1</v>
      </c>
      <c r="V112" s="1">
        <f>DATE(Oversigtsark!$B$2+3,11,A7)</f>
        <v>46333</v>
      </c>
      <c r="W112">
        <f t="shared" si="50"/>
        <v>0</v>
      </c>
      <c r="X112" s="1">
        <f>DATE(Oversigtsark!$B$2+3,12,A7)</f>
        <v>46363</v>
      </c>
      <c r="Y112">
        <f t="shared" si="51"/>
        <v>1</v>
      </c>
      <c r="Z112" s="1">
        <f>Z113-2</f>
        <v>46115</v>
      </c>
      <c r="AA112" t="s">
        <v>2</v>
      </c>
    </row>
    <row r="113" spans="2:27" x14ac:dyDescent="0.25">
      <c r="B113" s="1">
        <f>DATE(Oversigtsark!$B$2+3,1,A8)</f>
        <v>46030</v>
      </c>
      <c r="C113">
        <f t="shared" si="40"/>
        <v>1</v>
      </c>
      <c r="D113" s="1">
        <f>DATE(Oversigtsark!$B$2+3,2,A8)</f>
        <v>46061</v>
      </c>
      <c r="E113">
        <f t="shared" si="41"/>
        <v>0</v>
      </c>
      <c r="F113" s="1">
        <f>DATE(Oversigtsark!$B$2+3,3,A8)</f>
        <v>46089</v>
      </c>
      <c r="G113">
        <f t="shared" si="42"/>
        <v>0</v>
      </c>
      <c r="H113" s="1">
        <f>DATE(Oversigtsark!$B$2+3,4,A8)</f>
        <v>46120</v>
      </c>
      <c r="I113">
        <f t="shared" si="43"/>
        <v>1</v>
      </c>
      <c r="J113" s="1">
        <f>DATE(Oversigtsark!$B$2+3,5,A8)</f>
        <v>46150</v>
      </c>
      <c r="K113">
        <f t="shared" si="44"/>
        <v>1</v>
      </c>
      <c r="L113" s="1">
        <f>DATE(Oversigtsark!$B$2+3,6,A8)</f>
        <v>46181</v>
      </c>
      <c r="M113">
        <f t="shared" si="45"/>
        <v>1</v>
      </c>
      <c r="N113" s="1">
        <f>DATE(Oversigtsark!$B$2+3,7,A8)</f>
        <v>46211</v>
      </c>
      <c r="O113">
        <f t="shared" si="46"/>
        <v>1</v>
      </c>
      <c r="P113" s="1">
        <f>DATE(Oversigtsark!$B$2+3,8,A8)</f>
        <v>46242</v>
      </c>
      <c r="Q113">
        <f t="shared" si="47"/>
        <v>0</v>
      </c>
      <c r="R113" s="1">
        <f>DATE(Oversigtsark!$B$2+3,9,A8)</f>
        <v>46273</v>
      </c>
      <c r="S113">
        <f t="shared" si="48"/>
        <v>1</v>
      </c>
      <c r="T113" s="1">
        <f>DATE(Oversigtsark!$B$2+3,10,A8)</f>
        <v>46303</v>
      </c>
      <c r="U113">
        <f t="shared" si="49"/>
        <v>1</v>
      </c>
      <c r="V113" s="1">
        <f>DATE(Oversigtsark!$B$2+3,11,A8)</f>
        <v>46334</v>
      </c>
      <c r="W113">
        <f t="shared" si="50"/>
        <v>0</v>
      </c>
      <c r="X113" s="1">
        <f>DATE(Oversigtsark!$B$2+3,12,A8)</f>
        <v>46364</v>
      </c>
      <c r="Y113">
        <f t="shared" si="51"/>
        <v>1</v>
      </c>
      <c r="Z113" s="1">
        <f>DATE(Z106,INT((MOD(19*MOD(Z106,19)+INT(Z106/100)-INT(INT(Z106/100)/4)-INT((INT(Z106/100)-INT((INT(Z106/100)+8)/25))/3)+15,30)+MOD(32+2*MOD(INT(Z106/100),4)+2*INT(MOD(Z106,100)/4)-MOD(19*MOD(Z106,19)+INT(Z106/100)-INT(INT(Z106/100)/4)-INT((INT(Z106/100)-INT((INT(Z106/100)+8)/25))/3)+15,30)-MOD(MOD(Z106,100),4),7)-7*INT((MOD(Z106,19)+11*MOD(19*MOD(Z106,19)+INT(Z106/100)-INT(INT(Z106/100)/4)-INT((INT(Z106/100)-INT((INT(Z106/100)+8)/25))/3)+15,30)+22*MOD(32+2*MOD(INT(Z106/100),4)+2*INT(MOD(Z106,100)/4)-MOD(19*MOD(Z106,19)+INT(Z106/100)-INT(INT(Z106/100)/4)-INT((INT(Z106/100)-INT((INT(Z106/100)+8)/25))/3)+15,30)-MOD(MOD(Z106,100),4),7))/451)+114)/31),MOD(MOD(19*MOD(Z106,19)+INT(Z106/100)-INT(INT(Z106/100)/4)-INT((INT(Z106/100)-INT((INT(Z106/100)+8)/25))/3)+15,30)+MOD(32+2*MOD(INT(Z106/100),4)+2*INT(MOD(Z106,100)/4)-MOD(19*MOD(Z106,19)+INT(Z106/100)-INT(INT(Z106/100)/4)-INT((INT(Z106/100)-INT((INT(Z106/100)+8)/25))/3)+15,30)-MOD(MOD(Z106,100),4),7)-7*INT((MOD(Z106,19)+11*MOD(19*MOD(Z106,19)+INT(Z106/100)-INT(INT(Z106/100)/4)-INT((INT(Z106/100)-INT((INT(Z106/100)+8)/25))/3)+15,30)+22*MOD(32+2*MOD(INT(Z106/100),4)+2*INT(MOD(Z106,100)/4)-MOD(19*MOD(Z106,19)+INT(Z106/100)-INT(INT(Z106/100)/4)-INT((INT(Z106/100)-INT((INT(Z106/100)+8)/25))/3)+15,30)-MOD(MOD(Z106,100),4),7))/451)+114,31)+1)</f>
        <v>46117</v>
      </c>
      <c r="AA113" t="s">
        <v>3</v>
      </c>
    </row>
    <row r="114" spans="2:27" x14ac:dyDescent="0.25">
      <c r="B114" s="1">
        <f>DATE(Oversigtsark!$B$2+3,1,A9)</f>
        <v>46031</v>
      </c>
      <c r="C114">
        <f t="shared" si="40"/>
        <v>1</v>
      </c>
      <c r="D114" s="1">
        <f>DATE(Oversigtsark!$B$2+3,2,A9)</f>
        <v>46062</v>
      </c>
      <c r="E114">
        <f t="shared" si="41"/>
        <v>1</v>
      </c>
      <c r="F114" s="1">
        <f>DATE(Oversigtsark!$B$2+3,3,A9)</f>
        <v>46090</v>
      </c>
      <c r="G114">
        <f t="shared" si="42"/>
        <v>1</v>
      </c>
      <c r="H114" s="1">
        <f>DATE(Oversigtsark!$B$2+3,4,A9)</f>
        <v>46121</v>
      </c>
      <c r="I114">
        <f t="shared" si="43"/>
        <v>1</v>
      </c>
      <c r="J114" s="1">
        <f>DATE(Oversigtsark!$B$2+3,5,A9)</f>
        <v>46151</v>
      </c>
      <c r="K114">
        <f t="shared" si="44"/>
        <v>0</v>
      </c>
      <c r="L114" s="1">
        <f>DATE(Oversigtsark!$B$2+3,6,A9)</f>
        <v>46182</v>
      </c>
      <c r="M114">
        <f t="shared" si="45"/>
        <v>1</v>
      </c>
      <c r="N114" s="1">
        <f>DATE(Oversigtsark!$B$2+3,7,A9)</f>
        <v>46212</v>
      </c>
      <c r="O114">
        <f t="shared" si="46"/>
        <v>1</v>
      </c>
      <c r="P114" s="1">
        <f>DATE(Oversigtsark!$B$2+3,8,A9)</f>
        <v>46243</v>
      </c>
      <c r="Q114">
        <f t="shared" si="47"/>
        <v>0</v>
      </c>
      <c r="R114" s="1">
        <f>DATE(Oversigtsark!$B$2+3,9,A9)</f>
        <v>46274</v>
      </c>
      <c r="S114">
        <f t="shared" si="48"/>
        <v>1</v>
      </c>
      <c r="T114" s="1">
        <f>DATE(Oversigtsark!$B$2+3,10,A9)</f>
        <v>46304</v>
      </c>
      <c r="U114">
        <f t="shared" si="49"/>
        <v>1</v>
      </c>
      <c r="V114" s="1">
        <f>DATE(Oversigtsark!$B$2+3,11,A9)</f>
        <v>46335</v>
      </c>
      <c r="W114">
        <f t="shared" si="50"/>
        <v>1</v>
      </c>
      <c r="X114" s="1">
        <f>DATE(Oversigtsark!$B$2+3,12,A9)</f>
        <v>46365</v>
      </c>
      <c r="Y114">
        <f t="shared" si="51"/>
        <v>1</v>
      </c>
      <c r="Z114" s="1">
        <f>Z113+1</f>
        <v>46118</v>
      </c>
      <c r="AA114" t="s">
        <v>4</v>
      </c>
    </row>
    <row r="115" spans="2:27" x14ac:dyDescent="0.25">
      <c r="B115" s="1">
        <f>DATE(Oversigtsark!$B$2+3,1,A10)</f>
        <v>46032</v>
      </c>
      <c r="C115">
        <f t="shared" si="40"/>
        <v>0</v>
      </c>
      <c r="D115" s="1">
        <f>DATE(Oversigtsark!$B$2+3,2,A10)</f>
        <v>46063</v>
      </c>
      <c r="E115">
        <f t="shared" si="41"/>
        <v>1</v>
      </c>
      <c r="F115" s="1">
        <f>DATE(Oversigtsark!$B$2+3,3,A10)</f>
        <v>46091</v>
      </c>
      <c r="G115">
        <f t="shared" si="42"/>
        <v>1</v>
      </c>
      <c r="H115" s="1">
        <f>DATE(Oversigtsark!$B$2+3,4,A10)</f>
        <v>46122</v>
      </c>
      <c r="I115">
        <f t="shared" si="43"/>
        <v>1</v>
      </c>
      <c r="J115" s="1">
        <f>DATE(Oversigtsark!$B$2+3,5,A10)</f>
        <v>46152</v>
      </c>
      <c r="K115">
        <f t="shared" si="44"/>
        <v>0</v>
      </c>
      <c r="L115" s="1">
        <f>DATE(Oversigtsark!$B$2+3,6,A10)</f>
        <v>46183</v>
      </c>
      <c r="M115">
        <f t="shared" si="45"/>
        <v>1</v>
      </c>
      <c r="N115" s="1">
        <f>DATE(Oversigtsark!$B$2+3,7,A10)</f>
        <v>46213</v>
      </c>
      <c r="O115">
        <f t="shared" si="46"/>
        <v>1</v>
      </c>
      <c r="P115" s="1">
        <f>DATE(Oversigtsark!$B$2+3,8,A10)</f>
        <v>46244</v>
      </c>
      <c r="Q115">
        <f t="shared" si="47"/>
        <v>1</v>
      </c>
      <c r="R115" s="1">
        <f>DATE(Oversigtsark!$B$2+3,9,A10)</f>
        <v>46275</v>
      </c>
      <c r="S115">
        <f t="shared" si="48"/>
        <v>1</v>
      </c>
      <c r="T115" s="1">
        <f>DATE(Oversigtsark!$B$2+3,10,A10)</f>
        <v>46305</v>
      </c>
      <c r="U115">
        <f t="shared" si="49"/>
        <v>0</v>
      </c>
      <c r="V115" s="1">
        <f>DATE(Oversigtsark!$B$2+3,11,A10)</f>
        <v>46336</v>
      </c>
      <c r="W115">
        <f t="shared" si="50"/>
        <v>1</v>
      </c>
      <c r="X115" s="1">
        <f>DATE(Oversigtsark!$B$2+3,12,A10)</f>
        <v>46366</v>
      </c>
      <c r="Y115">
        <f t="shared" si="51"/>
        <v>1</v>
      </c>
      <c r="Z115" s="1">
        <f>Z113+26</f>
        <v>46143</v>
      </c>
      <c r="AA115" t="s">
        <v>5</v>
      </c>
    </row>
    <row r="116" spans="2:27" x14ac:dyDescent="0.25">
      <c r="B116" s="1">
        <f>DATE(Oversigtsark!$B$2+3,1,A11)</f>
        <v>46033</v>
      </c>
      <c r="C116">
        <f t="shared" si="40"/>
        <v>0</v>
      </c>
      <c r="D116" s="1">
        <f>DATE(Oversigtsark!$B$2+3,2,A11)</f>
        <v>46064</v>
      </c>
      <c r="E116">
        <f t="shared" si="41"/>
        <v>1</v>
      </c>
      <c r="F116" s="1">
        <f>DATE(Oversigtsark!$B$2+3,3,A11)</f>
        <v>46092</v>
      </c>
      <c r="G116">
        <f t="shared" si="42"/>
        <v>1</v>
      </c>
      <c r="H116" s="1">
        <f>DATE(Oversigtsark!$B$2+3,4,A11)</f>
        <v>46123</v>
      </c>
      <c r="I116">
        <f t="shared" si="43"/>
        <v>0</v>
      </c>
      <c r="J116" s="1">
        <f>DATE(Oversigtsark!$B$2+3,5,A11)</f>
        <v>46153</v>
      </c>
      <c r="K116">
        <f t="shared" si="44"/>
        <v>1</v>
      </c>
      <c r="L116" s="1">
        <f>DATE(Oversigtsark!$B$2+3,6,A11)</f>
        <v>46184</v>
      </c>
      <c r="M116">
        <f t="shared" si="45"/>
        <v>1</v>
      </c>
      <c r="N116" s="1">
        <f>DATE(Oversigtsark!$B$2+3,7,A11)</f>
        <v>46214</v>
      </c>
      <c r="O116">
        <f t="shared" si="46"/>
        <v>0</v>
      </c>
      <c r="P116" s="1">
        <f>DATE(Oversigtsark!$B$2+3,8,A11)</f>
        <v>46245</v>
      </c>
      <c r="Q116">
        <f t="shared" si="47"/>
        <v>1</v>
      </c>
      <c r="R116" s="1">
        <f>DATE(Oversigtsark!$B$2+3,9,A11)</f>
        <v>46276</v>
      </c>
      <c r="S116">
        <f t="shared" si="48"/>
        <v>1</v>
      </c>
      <c r="T116" s="1">
        <f>DATE(Oversigtsark!$B$2+3,10,A11)</f>
        <v>46306</v>
      </c>
      <c r="U116">
        <f t="shared" si="49"/>
        <v>0</v>
      </c>
      <c r="V116" s="1">
        <f>DATE(Oversigtsark!$B$2+3,11,A11)</f>
        <v>46337</v>
      </c>
      <c r="W116">
        <f t="shared" si="50"/>
        <v>1</v>
      </c>
      <c r="X116" s="1">
        <f>DATE(Oversigtsark!$B$2+3,12,A11)</f>
        <v>46367</v>
      </c>
      <c r="Y116">
        <f t="shared" si="51"/>
        <v>1</v>
      </c>
      <c r="Z116" s="1">
        <f>Z113+39</f>
        <v>46156</v>
      </c>
      <c r="AA116" t="s">
        <v>6</v>
      </c>
    </row>
    <row r="117" spans="2:27" x14ac:dyDescent="0.25">
      <c r="B117" s="1">
        <f>DATE(Oversigtsark!$B$2+3,1,A12)</f>
        <v>46034</v>
      </c>
      <c r="C117">
        <f t="shared" si="40"/>
        <v>1</v>
      </c>
      <c r="D117" s="1">
        <f>DATE(Oversigtsark!$B$2+3,2,A12)</f>
        <v>46065</v>
      </c>
      <c r="E117">
        <f t="shared" si="41"/>
        <v>1</v>
      </c>
      <c r="F117" s="1">
        <f>DATE(Oversigtsark!$B$2+3,3,A12)</f>
        <v>46093</v>
      </c>
      <c r="G117">
        <f t="shared" si="42"/>
        <v>1</v>
      </c>
      <c r="H117" s="1">
        <f>DATE(Oversigtsark!$B$2+3,4,A12)</f>
        <v>46124</v>
      </c>
      <c r="I117">
        <f t="shared" si="43"/>
        <v>0</v>
      </c>
      <c r="J117" s="1">
        <f>DATE(Oversigtsark!$B$2+3,5,A12)</f>
        <v>46154</v>
      </c>
      <c r="K117">
        <f t="shared" si="44"/>
        <v>1</v>
      </c>
      <c r="L117" s="1">
        <f>DATE(Oversigtsark!$B$2+3,6,A12)</f>
        <v>46185</v>
      </c>
      <c r="M117">
        <f t="shared" si="45"/>
        <v>1</v>
      </c>
      <c r="N117" s="1">
        <f>DATE(Oversigtsark!$B$2+3,7,A12)</f>
        <v>46215</v>
      </c>
      <c r="O117">
        <f t="shared" si="46"/>
        <v>0</v>
      </c>
      <c r="P117" s="1">
        <f>DATE(Oversigtsark!$B$2+3,8,A12)</f>
        <v>46246</v>
      </c>
      <c r="Q117">
        <f t="shared" si="47"/>
        <v>1</v>
      </c>
      <c r="R117" s="1">
        <f>DATE(Oversigtsark!$B$2+3,9,A12)</f>
        <v>46277</v>
      </c>
      <c r="S117">
        <f t="shared" si="48"/>
        <v>0</v>
      </c>
      <c r="T117" s="1">
        <f>DATE(Oversigtsark!$B$2+3,10,A12)</f>
        <v>46307</v>
      </c>
      <c r="U117">
        <f t="shared" si="49"/>
        <v>1</v>
      </c>
      <c r="V117" s="1">
        <f>DATE(Oversigtsark!$B$2+3,11,A12)</f>
        <v>46338</v>
      </c>
      <c r="W117">
        <f t="shared" si="50"/>
        <v>1</v>
      </c>
      <c r="X117" s="1">
        <f>DATE(Oversigtsark!$B$2+3,12,A12)</f>
        <v>46368</v>
      </c>
      <c r="Y117">
        <f t="shared" si="51"/>
        <v>0</v>
      </c>
      <c r="Z117" s="1">
        <f>Z113+40</f>
        <v>46157</v>
      </c>
      <c r="AA117" t="s">
        <v>7</v>
      </c>
    </row>
    <row r="118" spans="2:27" x14ac:dyDescent="0.25">
      <c r="B118" s="1">
        <f>DATE(Oversigtsark!$B$2+3,1,A13)</f>
        <v>46035</v>
      </c>
      <c r="C118">
        <f t="shared" si="40"/>
        <v>1</v>
      </c>
      <c r="D118" s="1">
        <f>DATE(Oversigtsark!$B$2+3,2,A13)</f>
        <v>46066</v>
      </c>
      <c r="E118">
        <f t="shared" si="41"/>
        <v>1</v>
      </c>
      <c r="F118" s="1">
        <f>DATE(Oversigtsark!$B$2+3,3,A13)</f>
        <v>46094</v>
      </c>
      <c r="G118">
        <f t="shared" si="42"/>
        <v>1</v>
      </c>
      <c r="H118" s="1">
        <f>DATE(Oversigtsark!$B$2+3,4,A13)</f>
        <v>46125</v>
      </c>
      <c r="I118">
        <f t="shared" si="43"/>
        <v>1</v>
      </c>
      <c r="J118" s="1">
        <f>DATE(Oversigtsark!$B$2+3,5,A13)</f>
        <v>46155</v>
      </c>
      <c r="K118">
        <f t="shared" si="44"/>
        <v>1</v>
      </c>
      <c r="L118" s="1">
        <f>DATE(Oversigtsark!$B$2+3,6,A13)</f>
        <v>46186</v>
      </c>
      <c r="M118">
        <f t="shared" si="45"/>
        <v>0</v>
      </c>
      <c r="N118" s="1">
        <f>DATE(Oversigtsark!$B$2+3,7,A13)</f>
        <v>46216</v>
      </c>
      <c r="O118">
        <f t="shared" si="46"/>
        <v>1</v>
      </c>
      <c r="P118" s="1">
        <f>DATE(Oversigtsark!$B$2+3,8,A13)</f>
        <v>46247</v>
      </c>
      <c r="Q118">
        <f t="shared" si="47"/>
        <v>1</v>
      </c>
      <c r="R118" s="1">
        <f>DATE(Oversigtsark!$B$2+3,9,A13)</f>
        <v>46278</v>
      </c>
      <c r="S118">
        <f t="shared" si="48"/>
        <v>0</v>
      </c>
      <c r="T118" s="1">
        <f>DATE(Oversigtsark!$B$2+3,10,A13)</f>
        <v>46308</v>
      </c>
      <c r="U118">
        <f t="shared" si="49"/>
        <v>1</v>
      </c>
      <c r="V118" s="1">
        <f>DATE(Oversigtsark!$B$2+3,11,A13)</f>
        <v>46339</v>
      </c>
      <c r="W118">
        <f t="shared" si="50"/>
        <v>1</v>
      </c>
      <c r="X118" s="1">
        <f>DATE(Oversigtsark!$B$2+3,12,A13)</f>
        <v>46369</v>
      </c>
      <c r="Y118">
        <f t="shared" si="51"/>
        <v>0</v>
      </c>
      <c r="Z118" s="1">
        <f>Z113+50</f>
        <v>46167</v>
      </c>
      <c r="AA118" t="s">
        <v>8</v>
      </c>
    </row>
    <row r="119" spans="2:27" x14ac:dyDescent="0.25">
      <c r="B119" s="1">
        <f>DATE(Oversigtsark!$B$2+3,1,A14)</f>
        <v>46036</v>
      </c>
      <c r="C119">
        <f t="shared" si="40"/>
        <v>1</v>
      </c>
      <c r="D119" s="1">
        <f>DATE(Oversigtsark!$B$2+3,2,A14)</f>
        <v>46067</v>
      </c>
      <c r="E119">
        <f t="shared" si="41"/>
        <v>0</v>
      </c>
      <c r="F119" s="1">
        <f>DATE(Oversigtsark!$B$2+3,3,A14)</f>
        <v>46095</v>
      </c>
      <c r="G119">
        <f t="shared" si="42"/>
        <v>0</v>
      </c>
      <c r="H119" s="1">
        <f>DATE(Oversigtsark!$B$2+3,4,A14)</f>
        <v>46126</v>
      </c>
      <c r="I119">
        <f t="shared" si="43"/>
        <v>1</v>
      </c>
      <c r="J119" s="1">
        <f>DATE(Oversigtsark!$B$2+3,5,A14)</f>
        <v>46156</v>
      </c>
      <c r="K119">
        <f t="shared" si="44"/>
        <v>0</v>
      </c>
      <c r="L119" s="1">
        <f>DATE(Oversigtsark!$B$2+3,6,A14)</f>
        <v>46187</v>
      </c>
      <c r="M119">
        <f t="shared" si="45"/>
        <v>0</v>
      </c>
      <c r="N119" s="1">
        <f>DATE(Oversigtsark!$B$2+3,7,A14)</f>
        <v>46217</v>
      </c>
      <c r="O119">
        <f t="shared" si="46"/>
        <v>1</v>
      </c>
      <c r="P119" s="1">
        <f>DATE(Oversigtsark!$B$2+3,8,A14)</f>
        <v>46248</v>
      </c>
      <c r="Q119">
        <f t="shared" si="47"/>
        <v>1</v>
      </c>
      <c r="R119" s="1">
        <f>DATE(Oversigtsark!$B$2+3,9,A14)</f>
        <v>46279</v>
      </c>
      <c r="S119">
        <f t="shared" si="48"/>
        <v>1</v>
      </c>
      <c r="T119" s="1">
        <f>DATE(Oversigtsark!$B$2+3,10,A14)</f>
        <v>46309</v>
      </c>
      <c r="U119">
        <f t="shared" si="49"/>
        <v>1</v>
      </c>
      <c r="V119" s="1">
        <f>DATE(Oversigtsark!$B$2+3,11,A14)</f>
        <v>46340</v>
      </c>
      <c r="W119">
        <f t="shared" si="50"/>
        <v>0</v>
      </c>
      <c r="X119" s="1">
        <f>DATE(Oversigtsark!$B$2+3,12,A14)</f>
        <v>46370</v>
      </c>
      <c r="Y119">
        <f t="shared" si="51"/>
        <v>1</v>
      </c>
      <c r="Z119" s="1">
        <f>DATE(Z106,6,5)</f>
        <v>46178</v>
      </c>
      <c r="AA119" t="s">
        <v>9</v>
      </c>
    </row>
    <row r="120" spans="2:27" x14ac:dyDescent="0.25">
      <c r="B120" s="1">
        <f>DATE(Oversigtsark!$B$2+3,1,A15)</f>
        <v>46037</v>
      </c>
      <c r="C120">
        <f t="shared" si="40"/>
        <v>1</v>
      </c>
      <c r="D120" s="1">
        <f>DATE(Oversigtsark!$B$2+3,2,A15)</f>
        <v>46068</v>
      </c>
      <c r="E120">
        <f t="shared" si="41"/>
        <v>0</v>
      </c>
      <c r="F120" s="1">
        <f>DATE(Oversigtsark!$B$2+3,3,A15)</f>
        <v>46096</v>
      </c>
      <c r="G120">
        <f t="shared" si="42"/>
        <v>0</v>
      </c>
      <c r="H120" s="1">
        <f>DATE(Oversigtsark!$B$2+3,4,A15)</f>
        <v>46127</v>
      </c>
      <c r="I120">
        <f t="shared" si="43"/>
        <v>1</v>
      </c>
      <c r="J120" s="1">
        <f>DATE(Oversigtsark!$B$2+3,5,A15)</f>
        <v>46157</v>
      </c>
      <c r="K120">
        <f t="shared" si="44"/>
        <v>0</v>
      </c>
      <c r="L120" s="1">
        <f>DATE(Oversigtsark!$B$2+3,6,A15)</f>
        <v>46188</v>
      </c>
      <c r="M120">
        <f t="shared" si="45"/>
        <v>1</v>
      </c>
      <c r="N120" s="1">
        <f>DATE(Oversigtsark!$B$2+3,7,A15)</f>
        <v>46218</v>
      </c>
      <c r="O120">
        <f t="shared" si="46"/>
        <v>1</v>
      </c>
      <c r="P120" s="1">
        <f>DATE(Oversigtsark!$B$2+3,8,A15)</f>
        <v>46249</v>
      </c>
      <c r="Q120">
        <f t="shared" si="47"/>
        <v>0</v>
      </c>
      <c r="R120" s="1">
        <f>DATE(Oversigtsark!$B$2+3,9,A15)</f>
        <v>46280</v>
      </c>
      <c r="S120">
        <f t="shared" si="48"/>
        <v>1</v>
      </c>
      <c r="T120" s="1">
        <f>DATE(Oversigtsark!$B$2+3,10,A15)</f>
        <v>46310</v>
      </c>
      <c r="U120">
        <f t="shared" si="49"/>
        <v>1</v>
      </c>
      <c r="V120" s="1">
        <f>DATE(Oversigtsark!$B$2+3,11,A15)</f>
        <v>46341</v>
      </c>
      <c r="W120">
        <f t="shared" si="50"/>
        <v>0</v>
      </c>
      <c r="X120" s="1">
        <f>DATE(Oversigtsark!$B$2+3,12,A15)</f>
        <v>46371</v>
      </c>
      <c r="Y120">
        <f t="shared" si="51"/>
        <v>1</v>
      </c>
      <c r="Z120" s="1">
        <f>DATE(Z106,12,24)</f>
        <v>46380</v>
      </c>
      <c r="AA120" t="s">
        <v>10</v>
      </c>
    </row>
    <row r="121" spans="2:27" x14ac:dyDescent="0.25">
      <c r="B121" s="1">
        <f>DATE(Oversigtsark!$B$2+3,1,A16)</f>
        <v>46038</v>
      </c>
      <c r="C121">
        <f t="shared" si="40"/>
        <v>1</v>
      </c>
      <c r="D121" s="1">
        <f>DATE(Oversigtsark!$B$2+3,2,A16)</f>
        <v>46069</v>
      </c>
      <c r="E121">
        <f t="shared" si="41"/>
        <v>1</v>
      </c>
      <c r="F121" s="1">
        <f>DATE(Oversigtsark!$B$2+3,3,A16)</f>
        <v>46097</v>
      </c>
      <c r="G121">
        <f t="shared" si="42"/>
        <v>1</v>
      </c>
      <c r="H121" s="1">
        <f>DATE(Oversigtsark!$B$2+3,4,A16)</f>
        <v>46128</v>
      </c>
      <c r="I121">
        <f t="shared" si="43"/>
        <v>1</v>
      </c>
      <c r="J121" s="1">
        <f>DATE(Oversigtsark!$B$2+3,5,A16)</f>
        <v>46158</v>
      </c>
      <c r="K121">
        <f t="shared" si="44"/>
        <v>0</v>
      </c>
      <c r="L121" s="1">
        <f>DATE(Oversigtsark!$B$2+3,6,A16)</f>
        <v>46189</v>
      </c>
      <c r="M121">
        <f t="shared" si="45"/>
        <v>1</v>
      </c>
      <c r="N121" s="1">
        <f>DATE(Oversigtsark!$B$2+3,7,A16)</f>
        <v>46219</v>
      </c>
      <c r="O121">
        <f t="shared" si="46"/>
        <v>1</v>
      </c>
      <c r="P121" s="1">
        <f>DATE(Oversigtsark!$B$2+3,8,A16)</f>
        <v>46250</v>
      </c>
      <c r="Q121">
        <f t="shared" si="47"/>
        <v>0</v>
      </c>
      <c r="R121" s="1">
        <f>DATE(Oversigtsark!$B$2+3,9,A16)</f>
        <v>46281</v>
      </c>
      <c r="S121">
        <f t="shared" si="48"/>
        <v>1</v>
      </c>
      <c r="T121" s="1">
        <f>DATE(Oversigtsark!$B$2+3,10,A16)</f>
        <v>46311</v>
      </c>
      <c r="U121">
        <f t="shared" si="49"/>
        <v>1</v>
      </c>
      <c r="V121" s="1">
        <f>DATE(Oversigtsark!$B$2+3,11,A16)</f>
        <v>46342</v>
      </c>
      <c r="W121">
        <f t="shared" si="50"/>
        <v>1</v>
      </c>
      <c r="X121" s="1">
        <f>DATE(Oversigtsark!$B$2+3,12,A16)</f>
        <v>46372</v>
      </c>
      <c r="Y121">
        <f t="shared" si="51"/>
        <v>1</v>
      </c>
      <c r="Z121" s="1">
        <f>DATE(Z106,12,25)</f>
        <v>46381</v>
      </c>
      <c r="AA121" t="s">
        <v>11</v>
      </c>
    </row>
    <row r="122" spans="2:27" x14ac:dyDescent="0.25">
      <c r="B122" s="1">
        <f>DATE(Oversigtsark!$B$2+3,1,A17)</f>
        <v>46039</v>
      </c>
      <c r="C122">
        <f t="shared" si="40"/>
        <v>0</v>
      </c>
      <c r="D122" s="1">
        <f>DATE(Oversigtsark!$B$2+3,2,A17)</f>
        <v>46070</v>
      </c>
      <c r="E122">
        <f t="shared" si="41"/>
        <v>1</v>
      </c>
      <c r="F122" s="1">
        <f>DATE(Oversigtsark!$B$2+3,3,A17)</f>
        <v>46098</v>
      </c>
      <c r="G122">
        <f t="shared" si="42"/>
        <v>1</v>
      </c>
      <c r="H122" s="1">
        <f>DATE(Oversigtsark!$B$2+3,4,A17)</f>
        <v>46129</v>
      </c>
      <c r="I122">
        <f t="shared" si="43"/>
        <v>1</v>
      </c>
      <c r="J122" s="1">
        <f>DATE(Oversigtsark!$B$2+3,5,A17)</f>
        <v>46159</v>
      </c>
      <c r="K122">
        <f t="shared" si="44"/>
        <v>0</v>
      </c>
      <c r="L122" s="1">
        <f>DATE(Oversigtsark!$B$2+3,6,A17)</f>
        <v>46190</v>
      </c>
      <c r="M122">
        <f t="shared" si="45"/>
        <v>1</v>
      </c>
      <c r="N122" s="1">
        <f>DATE(Oversigtsark!$B$2+3,7,A17)</f>
        <v>46220</v>
      </c>
      <c r="O122">
        <f t="shared" si="46"/>
        <v>1</v>
      </c>
      <c r="P122" s="1">
        <f>DATE(Oversigtsark!$B$2+3,8,A17)</f>
        <v>46251</v>
      </c>
      <c r="Q122">
        <f t="shared" si="47"/>
        <v>1</v>
      </c>
      <c r="R122" s="1">
        <f>DATE(Oversigtsark!$B$2+3,9,A17)</f>
        <v>46282</v>
      </c>
      <c r="S122">
        <f t="shared" si="48"/>
        <v>1</v>
      </c>
      <c r="T122" s="1">
        <f>DATE(Oversigtsark!$B$2+3,10,A17)</f>
        <v>46312</v>
      </c>
      <c r="U122">
        <f t="shared" si="49"/>
        <v>0</v>
      </c>
      <c r="V122" s="1">
        <f>DATE(Oversigtsark!$B$2+3,11,A17)</f>
        <v>46343</v>
      </c>
      <c r="W122">
        <f t="shared" si="50"/>
        <v>1</v>
      </c>
      <c r="X122" s="1">
        <f>DATE(Oversigtsark!$B$2+3,12,A17)</f>
        <v>46373</v>
      </c>
      <c r="Y122">
        <f t="shared" si="51"/>
        <v>1</v>
      </c>
      <c r="Z122" s="1">
        <f>DATE(Z106,12,26)</f>
        <v>46382</v>
      </c>
      <c r="AA122" t="s">
        <v>12</v>
      </c>
    </row>
    <row r="123" spans="2:27" x14ac:dyDescent="0.25">
      <c r="B123" s="1">
        <f>DATE(Oversigtsark!$B$2+3,1,A18)</f>
        <v>46040</v>
      </c>
      <c r="C123">
        <f t="shared" si="40"/>
        <v>0</v>
      </c>
      <c r="D123" s="1">
        <f>DATE(Oversigtsark!$B$2+3,2,A18)</f>
        <v>46071</v>
      </c>
      <c r="E123">
        <f t="shared" si="41"/>
        <v>1</v>
      </c>
      <c r="F123" s="1">
        <f>DATE(Oversigtsark!$B$2+3,3,A18)</f>
        <v>46099</v>
      </c>
      <c r="G123">
        <f t="shared" si="42"/>
        <v>1</v>
      </c>
      <c r="H123" s="1">
        <f>DATE(Oversigtsark!$B$2+3,4,A18)</f>
        <v>46130</v>
      </c>
      <c r="I123">
        <f t="shared" si="43"/>
        <v>0</v>
      </c>
      <c r="J123" s="1">
        <f>DATE(Oversigtsark!$B$2+3,5,A18)</f>
        <v>46160</v>
      </c>
      <c r="K123">
        <f t="shared" si="44"/>
        <v>1</v>
      </c>
      <c r="L123" s="1">
        <f>DATE(Oversigtsark!$B$2+3,6,A18)</f>
        <v>46191</v>
      </c>
      <c r="M123">
        <f t="shared" si="45"/>
        <v>1</v>
      </c>
      <c r="N123" s="1">
        <f>DATE(Oversigtsark!$B$2+3,7,A18)</f>
        <v>46221</v>
      </c>
      <c r="O123">
        <f t="shared" si="46"/>
        <v>0</v>
      </c>
      <c r="P123" s="1">
        <f>DATE(Oversigtsark!$B$2+3,8,A18)</f>
        <v>46252</v>
      </c>
      <c r="Q123">
        <f t="shared" si="47"/>
        <v>1</v>
      </c>
      <c r="R123" s="1">
        <f>DATE(Oversigtsark!$B$2+3,9,A18)</f>
        <v>46283</v>
      </c>
      <c r="S123">
        <f t="shared" si="48"/>
        <v>1</v>
      </c>
      <c r="T123" s="1">
        <f>DATE(Oversigtsark!$B$2+3,10,A18)</f>
        <v>46313</v>
      </c>
      <c r="U123">
        <f t="shared" si="49"/>
        <v>0</v>
      </c>
      <c r="V123" s="1">
        <f>DATE(Oversigtsark!$B$2+3,11,A18)</f>
        <v>46344</v>
      </c>
      <c r="W123">
        <f t="shared" si="50"/>
        <v>1</v>
      </c>
      <c r="X123" s="1">
        <f>DATE(Oversigtsark!$B$2+3,12,A18)</f>
        <v>46374</v>
      </c>
      <c r="Y123">
        <f t="shared" si="51"/>
        <v>1</v>
      </c>
      <c r="Z123" s="1">
        <f>DATE(Z106,12,27)</f>
        <v>46383</v>
      </c>
      <c r="AA123" t="s">
        <v>7</v>
      </c>
    </row>
    <row r="124" spans="2:27" x14ac:dyDescent="0.25">
      <c r="B124" s="1">
        <f>DATE(Oversigtsark!$B$2+3,1,A19)</f>
        <v>46041</v>
      </c>
      <c r="C124">
        <f t="shared" si="40"/>
        <v>1</v>
      </c>
      <c r="D124" s="1">
        <f>DATE(Oversigtsark!$B$2+3,2,A19)</f>
        <v>46072</v>
      </c>
      <c r="E124">
        <f t="shared" si="41"/>
        <v>1</v>
      </c>
      <c r="F124" s="1">
        <f>DATE(Oversigtsark!$B$2+3,3,A19)</f>
        <v>46100</v>
      </c>
      <c r="G124">
        <f t="shared" si="42"/>
        <v>1</v>
      </c>
      <c r="H124" s="1">
        <f>DATE(Oversigtsark!$B$2+3,4,A19)</f>
        <v>46131</v>
      </c>
      <c r="I124">
        <f t="shared" si="43"/>
        <v>0</v>
      </c>
      <c r="J124" s="1">
        <f>DATE(Oversigtsark!$B$2+3,5,A19)</f>
        <v>46161</v>
      </c>
      <c r="K124">
        <f t="shared" si="44"/>
        <v>1</v>
      </c>
      <c r="L124" s="1">
        <f>DATE(Oversigtsark!$B$2+3,6,A19)</f>
        <v>46192</v>
      </c>
      <c r="M124">
        <f t="shared" si="45"/>
        <v>1</v>
      </c>
      <c r="N124" s="1">
        <f>DATE(Oversigtsark!$B$2+3,7,A19)</f>
        <v>46222</v>
      </c>
      <c r="O124">
        <f t="shared" si="46"/>
        <v>0</v>
      </c>
      <c r="P124" s="1">
        <f>DATE(Oversigtsark!$B$2+3,8,A19)</f>
        <v>46253</v>
      </c>
      <c r="Q124">
        <f t="shared" si="47"/>
        <v>1</v>
      </c>
      <c r="R124" s="1">
        <f>DATE(Oversigtsark!$B$2+3,9,A19)</f>
        <v>46284</v>
      </c>
      <c r="S124">
        <f t="shared" si="48"/>
        <v>0</v>
      </c>
      <c r="T124" s="1">
        <f>DATE(Oversigtsark!$B$2+3,10,A19)</f>
        <v>46314</v>
      </c>
      <c r="U124">
        <f t="shared" si="49"/>
        <v>1</v>
      </c>
      <c r="V124" s="1">
        <f>DATE(Oversigtsark!$B$2+3,11,A19)</f>
        <v>46345</v>
      </c>
      <c r="W124">
        <f t="shared" si="50"/>
        <v>1</v>
      </c>
      <c r="X124" s="1">
        <f>DATE(Oversigtsark!$B$2+3,12,A19)</f>
        <v>46375</v>
      </c>
      <c r="Y124">
        <f t="shared" si="51"/>
        <v>0</v>
      </c>
      <c r="Z124" s="1">
        <f>DATE(Z106,12,28)</f>
        <v>46384</v>
      </c>
      <c r="AA124" t="s">
        <v>7</v>
      </c>
    </row>
    <row r="125" spans="2:27" x14ac:dyDescent="0.25">
      <c r="B125" s="1">
        <f>DATE(Oversigtsark!$B$2+3,1,A20)</f>
        <v>46042</v>
      </c>
      <c r="C125">
        <f t="shared" si="40"/>
        <v>1</v>
      </c>
      <c r="D125" s="1">
        <f>DATE(Oversigtsark!$B$2+3,2,A20)</f>
        <v>46073</v>
      </c>
      <c r="E125">
        <f t="shared" si="41"/>
        <v>1</v>
      </c>
      <c r="F125" s="1">
        <f>DATE(Oversigtsark!$B$2+3,3,A20)</f>
        <v>46101</v>
      </c>
      <c r="G125">
        <f t="shared" si="42"/>
        <v>1</v>
      </c>
      <c r="H125" s="1">
        <f>DATE(Oversigtsark!$B$2+3,4,A20)</f>
        <v>46132</v>
      </c>
      <c r="I125">
        <f t="shared" si="43"/>
        <v>1</v>
      </c>
      <c r="J125" s="1">
        <f>DATE(Oversigtsark!$B$2+3,5,A20)</f>
        <v>46162</v>
      </c>
      <c r="K125">
        <f t="shared" si="44"/>
        <v>1</v>
      </c>
      <c r="L125" s="1">
        <f>DATE(Oversigtsark!$B$2+3,6,A20)</f>
        <v>46193</v>
      </c>
      <c r="M125">
        <f t="shared" si="45"/>
        <v>0</v>
      </c>
      <c r="N125" s="1">
        <f>DATE(Oversigtsark!$B$2+3,7,A20)</f>
        <v>46223</v>
      </c>
      <c r="O125">
        <f t="shared" si="46"/>
        <v>1</v>
      </c>
      <c r="P125" s="1">
        <f>DATE(Oversigtsark!$B$2+3,8,A20)</f>
        <v>46254</v>
      </c>
      <c r="Q125">
        <f t="shared" si="47"/>
        <v>1</v>
      </c>
      <c r="R125" s="1">
        <f>DATE(Oversigtsark!$B$2+3,9,A20)</f>
        <v>46285</v>
      </c>
      <c r="S125">
        <f t="shared" si="48"/>
        <v>0</v>
      </c>
      <c r="T125" s="1">
        <f>DATE(Oversigtsark!$B$2+3,10,A20)</f>
        <v>46315</v>
      </c>
      <c r="U125">
        <f t="shared" si="49"/>
        <v>1</v>
      </c>
      <c r="V125" s="1">
        <f>DATE(Oversigtsark!$B$2+3,11,A20)</f>
        <v>46346</v>
      </c>
      <c r="W125">
        <f t="shared" si="50"/>
        <v>1</v>
      </c>
      <c r="X125" s="1">
        <f>DATE(Oversigtsark!$B$2+3,12,A20)</f>
        <v>46376</v>
      </c>
      <c r="Y125">
        <f t="shared" si="51"/>
        <v>0</v>
      </c>
      <c r="Z125" s="1">
        <f>DATE(Z106,12,29)</f>
        <v>46385</v>
      </c>
      <c r="AA125" t="s">
        <v>7</v>
      </c>
    </row>
    <row r="126" spans="2:27" x14ac:dyDescent="0.25">
      <c r="B126" s="1">
        <f>DATE(Oversigtsark!$B$2+3,1,A21)</f>
        <v>46043</v>
      </c>
      <c r="C126">
        <f t="shared" si="40"/>
        <v>1</v>
      </c>
      <c r="D126" s="1">
        <f>DATE(Oversigtsark!$B$2+3,2,A21)</f>
        <v>46074</v>
      </c>
      <c r="E126">
        <f t="shared" si="41"/>
        <v>0</v>
      </c>
      <c r="F126" s="1">
        <f>DATE(Oversigtsark!$B$2+3,3,A21)</f>
        <v>46102</v>
      </c>
      <c r="G126">
        <f t="shared" si="42"/>
        <v>0</v>
      </c>
      <c r="H126" s="1">
        <f>DATE(Oversigtsark!$B$2+3,4,A21)</f>
        <v>46133</v>
      </c>
      <c r="I126">
        <f t="shared" si="43"/>
        <v>1</v>
      </c>
      <c r="J126" s="1">
        <f>DATE(Oversigtsark!$B$2+3,5,A21)</f>
        <v>46163</v>
      </c>
      <c r="K126">
        <f t="shared" si="44"/>
        <v>1</v>
      </c>
      <c r="L126" s="1">
        <f>DATE(Oversigtsark!$B$2+3,6,A21)</f>
        <v>46194</v>
      </c>
      <c r="M126">
        <f t="shared" si="45"/>
        <v>0</v>
      </c>
      <c r="N126" s="1">
        <f>DATE(Oversigtsark!$B$2+3,7,A21)</f>
        <v>46224</v>
      </c>
      <c r="O126">
        <f t="shared" si="46"/>
        <v>1</v>
      </c>
      <c r="P126" s="1">
        <f>DATE(Oversigtsark!$B$2+3,8,A21)</f>
        <v>46255</v>
      </c>
      <c r="Q126">
        <f t="shared" si="47"/>
        <v>1</v>
      </c>
      <c r="R126" s="1">
        <f>DATE(Oversigtsark!$B$2+3,9,A21)</f>
        <v>46286</v>
      </c>
      <c r="S126">
        <f t="shared" si="48"/>
        <v>1</v>
      </c>
      <c r="T126" s="1">
        <f>DATE(Oversigtsark!$B$2+3,10,A21)</f>
        <v>46316</v>
      </c>
      <c r="U126">
        <f t="shared" si="49"/>
        <v>1</v>
      </c>
      <c r="V126" s="1">
        <f>DATE(Oversigtsark!$B$2+3,11,A21)</f>
        <v>46347</v>
      </c>
      <c r="W126">
        <f t="shared" si="50"/>
        <v>0</v>
      </c>
      <c r="X126" s="1">
        <f>DATE(Oversigtsark!$B$2+3,12,A21)</f>
        <v>46377</v>
      </c>
      <c r="Y126">
        <f t="shared" si="51"/>
        <v>1</v>
      </c>
      <c r="Z126" s="1">
        <f>DATE(Z106,12,30)</f>
        <v>46386</v>
      </c>
      <c r="AA126" t="s">
        <v>7</v>
      </c>
    </row>
    <row r="127" spans="2:27" x14ac:dyDescent="0.25">
      <c r="B127" s="1">
        <f>DATE(Oversigtsark!$B$2+3,1,A22)</f>
        <v>46044</v>
      </c>
      <c r="C127">
        <f t="shared" si="40"/>
        <v>1</v>
      </c>
      <c r="D127" s="1">
        <f>DATE(Oversigtsark!$B$2+3,2,A22)</f>
        <v>46075</v>
      </c>
      <c r="E127">
        <f t="shared" si="41"/>
        <v>0</v>
      </c>
      <c r="F127" s="1">
        <f>DATE(Oversigtsark!$B$2+3,3,A22)</f>
        <v>46103</v>
      </c>
      <c r="G127">
        <f t="shared" si="42"/>
        <v>0</v>
      </c>
      <c r="H127" s="1">
        <f>DATE(Oversigtsark!$B$2+3,4,A22)</f>
        <v>46134</v>
      </c>
      <c r="I127">
        <f t="shared" si="43"/>
        <v>1</v>
      </c>
      <c r="J127" s="1">
        <f>DATE(Oversigtsark!$B$2+3,5,A22)</f>
        <v>46164</v>
      </c>
      <c r="K127">
        <f t="shared" si="44"/>
        <v>1</v>
      </c>
      <c r="L127" s="1">
        <f>DATE(Oversigtsark!$B$2+3,6,A22)</f>
        <v>46195</v>
      </c>
      <c r="M127">
        <f t="shared" si="45"/>
        <v>1</v>
      </c>
      <c r="N127" s="1">
        <f>DATE(Oversigtsark!$B$2+3,7,A22)</f>
        <v>46225</v>
      </c>
      <c r="O127">
        <f t="shared" si="46"/>
        <v>1</v>
      </c>
      <c r="P127" s="1">
        <f>DATE(Oversigtsark!$B$2+3,8,A22)</f>
        <v>46256</v>
      </c>
      <c r="Q127">
        <f t="shared" si="47"/>
        <v>0</v>
      </c>
      <c r="R127" s="1">
        <f>DATE(Oversigtsark!$B$2+3,9,A22)</f>
        <v>46287</v>
      </c>
      <c r="S127">
        <f t="shared" si="48"/>
        <v>1</v>
      </c>
      <c r="T127" s="1">
        <f>DATE(Oversigtsark!$B$2+3,10,A22)</f>
        <v>46317</v>
      </c>
      <c r="U127">
        <f t="shared" si="49"/>
        <v>1</v>
      </c>
      <c r="V127" s="1">
        <f>DATE(Oversigtsark!$B$2+3,11,A22)</f>
        <v>46348</v>
      </c>
      <c r="W127">
        <f t="shared" si="50"/>
        <v>0</v>
      </c>
      <c r="X127" s="1">
        <f>DATE(Oversigtsark!$B$2+3,12,A22)</f>
        <v>46378</v>
      </c>
      <c r="Y127">
        <f t="shared" si="51"/>
        <v>1</v>
      </c>
      <c r="Z127" s="1">
        <f>DATE(Z106,12,31)</f>
        <v>46387</v>
      </c>
      <c r="AA127" t="s">
        <v>13</v>
      </c>
    </row>
    <row r="128" spans="2:27" x14ac:dyDescent="0.25">
      <c r="B128" s="1">
        <f>DATE(Oversigtsark!$B$2+3,1,A23)</f>
        <v>46045</v>
      </c>
      <c r="C128">
        <f t="shared" si="40"/>
        <v>1</v>
      </c>
      <c r="D128" s="1">
        <f>DATE(Oversigtsark!$B$2+3,2,A23)</f>
        <v>46076</v>
      </c>
      <c r="E128">
        <f t="shared" si="41"/>
        <v>1</v>
      </c>
      <c r="F128" s="1">
        <f>DATE(Oversigtsark!$B$2+3,3,A23)</f>
        <v>46104</v>
      </c>
      <c r="G128">
        <f t="shared" si="42"/>
        <v>1</v>
      </c>
      <c r="H128" s="1">
        <f>DATE(Oversigtsark!$B$2+3,4,A23)</f>
        <v>46135</v>
      </c>
      <c r="I128">
        <f t="shared" si="43"/>
        <v>1</v>
      </c>
      <c r="J128" s="1">
        <f>DATE(Oversigtsark!$B$2+3,5,A23)</f>
        <v>46165</v>
      </c>
      <c r="K128">
        <f t="shared" si="44"/>
        <v>0</v>
      </c>
      <c r="L128" s="1">
        <f>DATE(Oversigtsark!$B$2+3,6,A23)</f>
        <v>46196</v>
      </c>
      <c r="M128">
        <f t="shared" si="45"/>
        <v>1</v>
      </c>
      <c r="N128" s="1">
        <f>DATE(Oversigtsark!$B$2+3,7,A23)</f>
        <v>46226</v>
      </c>
      <c r="O128">
        <f t="shared" si="46"/>
        <v>1</v>
      </c>
      <c r="P128" s="1">
        <f>DATE(Oversigtsark!$B$2+3,8,A23)</f>
        <v>46257</v>
      </c>
      <c r="Q128">
        <f t="shared" si="47"/>
        <v>0</v>
      </c>
      <c r="R128" s="1">
        <f>DATE(Oversigtsark!$B$2+3,9,A23)</f>
        <v>46288</v>
      </c>
      <c r="S128">
        <f t="shared" si="48"/>
        <v>1</v>
      </c>
      <c r="T128" s="1">
        <f>DATE(Oversigtsark!$B$2+3,10,A23)</f>
        <v>46318</v>
      </c>
      <c r="U128">
        <f t="shared" si="49"/>
        <v>1</v>
      </c>
      <c r="V128" s="1">
        <f>DATE(Oversigtsark!$B$2+3,11,A23)</f>
        <v>46349</v>
      </c>
      <c r="W128">
        <f t="shared" si="50"/>
        <v>1</v>
      </c>
      <c r="X128" s="1">
        <f>DATE(Oversigtsark!$B$2+3,12,A23)</f>
        <v>46379</v>
      </c>
      <c r="Y128">
        <f t="shared" si="51"/>
        <v>1</v>
      </c>
    </row>
    <row r="129" spans="1:27" x14ac:dyDescent="0.25">
      <c r="B129" s="1">
        <f>DATE(Oversigtsark!$B$2+3,1,A24)</f>
        <v>46046</v>
      </c>
      <c r="C129">
        <f t="shared" si="40"/>
        <v>0</v>
      </c>
      <c r="D129" s="1">
        <f>DATE(Oversigtsark!$B$2+3,2,A24)</f>
        <v>46077</v>
      </c>
      <c r="E129">
        <f t="shared" si="41"/>
        <v>1</v>
      </c>
      <c r="F129" s="1">
        <f>DATE(Oversigtsark!$B$2+3,3,A24)</f>
        <v>46105</v>
      </c>
      <c r="G129">
        <f t="shared" si="42"/>
        <v>1</v>
      </c>
      <c r="H129" s="1">
        <f>DATE(Oversigtsark!$B$2+3,4,A24)</f>
        <v>46136</v>
      </c>
      <c r="I129">
        <f t="shared" si="43"/>
        <v>1</v>
      </c>
      <c r="J129" s="1">
        <f>DATE(Oversigtsark!$B$2+3,5,A24)</f>
        <v>46166</v>
      </c>
      <c r="K129">
        <f t="shared" si="44"/>
        <v>0</v>
      </c>
      <c r="L129" s="1">
        <f>DATE(Oversigtsark!$B$2+3,6,A24)</f>
        <v>46197</v>
      </c>
      <c r="M129">
        <f t="shared" si="45"/>
        <v>1</v>
      </c>
      <c r="N129" s="1">
        <f>DATE(Oversigtsark!$B$2+3,7,A24)</f>
        <v>46227</v>
      </c>
      <c r="O129">
        <f t="shared" si="46"/>
        <v>1</v>
      </c>
      <c r="P129" s="1">
        <f>DATE(Oversigtsark!$B$2+3,8,A24)</f>
        <v>46258</v>
      </c>
      <c r="Q129">
        <f t="shared" si="47"/>
        <v>1</v>
      </c>
      <c r="R129" s="1">
        <f>DATE(Oversigtsark!$B$2+3,9,A24)</f>
        <v>46289</v>
      </c>
      <c r="S129">
        <f t="shared" si="48"/>
        <v>1</v>
      </c>
      <c r="T129" s="1">
        <f>DATE(Oversigtsark!$B$2+3,10,A24)</f>
        <v>46319</v>
      </c>
      <c r="U129">
        <f t="shared" si="49"/>
        <v>0</v>
      </c>
      <c r="V129" s="1">
        <f>DATE(Oversigtsark!$B$2+3,11,A24)</f>
        <v>46350</v>
      </c>
      <c r="W129">
        <f t="shared" si="50"/>
        <v>1</v>
      </c>
      <c r="X129" s="1">
        <f>DATE(Oversigtsark!$B$2+3,12,A24)</f>
        <v>46380</v>
      </c>
      <c r="Y129">
        <f t="shared" si="51"/>
        <v>0</v>
      </c>
    </row>
    <row r="130" spans="1:27" x14ac:dyDescent="0.25">
      <c r="B130" s="1">
        <f>DATE(Oversigtsark!$B$2+3,1,A25)</f>
        <v>46047</v>
      </c>
      <c r="C130">
        <f t="shared" si="40"/>
        <v>0</v>
      </c>
      <c r="D130" s="1">
        <f>DATE(Oversigtsark!$B$2+3,2,A25)</f>
        <v>46078</v>
      </c>
      <c r="E130">
        <f t="shared" si="41"/>
        <v>1</v>
      </c>
      <c r="F130" s="1">
        <f>DATE(Oversigtsark!$B$2+3,3,A25)</f>
        <v>46106</v>
      </c>
      <c r="G130">
        <f t="shared" si="42"/>
        <v>1</v>
      </c>
      <c r="H130" s="1">
        <f>DATE(Oversigtsark!$B$2+3,4,A25)</f>
        <v>46137</v>
      </c>
      <c r="I130">
        <f t="shared" si="43"/>
        <v>0</v>
      </c>
      <c r="J130" s="1">
        <f>DATE(Oversigtsark!$B$2+3,5,A25)</f>
        <v>46167</v>
      </c>
      <c r="K130">
        <f t="shared" si="44"/>
        <v>0</v>
      </c>
      <c r="L130" s="1">
        <f>DATE(Oversigtsark!$B$2+3,6,A25)</f>
        <v>46198</v>
      </c>
      <c r="M130">
        <f t="shared" si="45"/>
        <v>1</v>
      </c>
      <c r="N130" s="1">
        <f>DATE(Oversigtsark!$B$2+3,7,A25)</f>
        <v>46228</v>
      </c>
      <c r="O130">
        <f t="shared" si="46"/>
        <v>0</v>
      </c>
      <c r="P130" s="1">
        <f>DATE(Oversigtsark!$B$2+3,8,A25)</f>
        <v>46259</v>
      </c>
      <c r="Q130">
        <f t="shared" si="47"/>
        <v>1</v>
      </c>
      <c r="R130" s="1">
        <f>DATE(Oversigtsark!$B$2+3,9,A25)</f>
        <v>46290</v>
      </c>
      <c r="S130">
        <f t="shared" si="48"/>
        <v>1</v>
      </c>
      <c r="T130" s="1">
        <f>DATE(Oversigtsark!$B$2+3,10,A25)</f>
        <v>46320</v>
      </c>
      <c r="U130">
        <f t="shared" si="49"/>
        <v>0</v>
      </c>
      <c r="V130" s="1">
        <f>DATE(Oversigtsark!$B$2+3,11,A25)</f>
        <v>46351</v>
      </c>
      <c r="W130">
        <f t="shared" si="50"/>
        <v>1</v>
      </c>
      <c r="X130" s="1">
        <f>DATE(Oversigtsark!$B$2+3,12,A25)</f>
        <v>46381</v>
      </c>
      <c r="Y130">
        <f t="shared" si="51"/>
        <v>0</v>
      </c>
    </row>
    <row r="131" spans="1:27" x14ac:dyDescent="0.25">
      <c r="B131" s="1">
        <f>DATE(Oversigtsark!$B$2+3,1,A26)</f>
        <v>46048</v>
      </c>
      <c r="C131">
        <f t="shared" si="40"/>
        <v>1</v>
      </c>
      <c r="D131" s="1">
        <f>DATE(Oversigtsark!$B$2+3,2,A26)</f>
        <v>46079</v>
      </c>
      <c r="E131">
        <f t="shared" si="41"/>
        <v>1</v>
      </c>
      <c r="F131" s="1">
        <f>DATE(Oversigtsark!$B$2+3,3,A26)</f>
        <v>46107</v>
      </c>
      <c r="G131">
        <f t="shared" si="42"/>
        <v>1</v>
      </c>
      <c r="H131" s="1">
        <f>DATE(Oversigtsark!$B$2+3,4,A26)</f>
        <v>46138</v>
      </c>
      <c r="I131">
        <f t="shared" si="43"/>
        <v>0</v>
      </c>
      <c r="J131" s="1">
        <f>DATE(Oversigtsark!$B$2+3,5,A26)</f>
        <v>46168</v>
      </c>
      <c r="K131">
        <f t="shared" si="44"/>
        <v>1</v>
      </c>
      <c r="L131" s="1">
        <f>DATE(Oversigtsark!$B$2+3,6,A26)</f>
        <v>46199</v>
      </c>
      <c r="M131">
        <f t="shared" si="45"/>
        <v>1</v>
      </c>
      <c r="N131" s="1">
        <f>DATE(Oversigtsark!$B$2+3,7,A26)</f>
        <v>46229</v>
      </c>
      <c r="O131">
        <f t="shared" si="46"/>
        <v>0</v>
      </c>
      <c r="P131" s="1">
        <f>DATE(Oversigtsark!$B$2+3,8,A26)</f>
        <v>46260</v>
      </c>
      <c r="Q131">
        <f t="shared" si="47"/>
        <v>1</v>
      </c>
      <c r="R131" s="1">
        <f>DATE(Oversigtsark!$B$2+3,9,A26)</f>
        <v>46291</v>
      </c>
      <c r="S131">
        <f t="shared" si="48"/>
        <v>0</v>
      </c>
      <c r="T131" s="1">
        <f>DATE(Oversigtsark!$B$2+3,10,A26)</f>
        <v>46321</v>
      </c>
      <c r="U131">
        <f t="shared" si="49"/>
        <v>1</v>
      </c>
      <c r="V131" s="1">
        <f>DATE(Oversigtsark!$B$2+3,11,A26)</f>
        <v>46352</v>
      </c>
      <c r="W131">
        <f t="shared" si="50"/>
        <v>1</v>
      </c>
      <c r="X131" s="1">
        <f>DATE(Oversigtsark!$B$2+3,12,A26)</f>
        <v>46382</v>
      </c>
      <c r="Y131">
        <f t="shared" si="51"/>
        <v>0</v>
      </c>
    </row>
    <row r="132" spans="1:27" x14ac:dyDescent="0.25">
      <c r="B132" s="1">
        <f>DATE(Oversigtsark!$B$2+3,1,A27)</f>
        <v>46049</v>
      </c>
      <c r="C132">
        <f t="shared" si="40"/>
        <v>1</v>
      </c>
      <c r="D132" s="1">
        <f>DATE(Oversigtsark!$B$2+3,2,A27)</f>
        <v>46080</v>
      </c>
      <c r="E132">
        <f t="shared" si="41"/>
        <v>1</v>
      </c>
      <c r="F132" s="1">
        <f>DATE(Oversigtsark!$B$2+3,3,A27)</f>
        <v>46108</v>
      </c>
      <c r="G132">
        <f t="shared" si="42"/>
        <v>1</v>
      </c>
      <c r="H132" s="1">
        <f>DATE(Oversigtsark!$B$2+3,4,A27)</f>
        <v>46139</v>
      </c>
      <c r="I132">
        <f t="shared" si="43"/>
        <v>1</v>
      </c>
      <c r="J132" s="1">
        <f>DATE(Oversigtsark!$B$2+3,5,A27)</f>
        <v>46169</v>
      </c>
      <c r="K132">
        <f t="shared" si="44"/>
        <v>1</v>
      </c>
      <c r="L132" s="1">
        <f>DATE(Oversigtsark!$B$2+3,6,A27)</f>
        <v>46200</v>
      </c>
      <c r="M132">
        <f t="shared" si="45"/>
        <v>0</v>
      </c>
      <c r="N132" s="1">
        <f>DATE(Oversigtsark!$B$2+3,7,A27)</f>
        <v>46230</v>
      </c>
      <c r="O132">
        <f t="shared" si="46"/>
        <v>1</v>
      </c>
      <c r="P132" s="1">
        <f>DATE(Oversigtsark!$B$2+3,8,A27)</f>
        <v>46261</v>
      </c>
      <c r="Q132">
        <f t="shared" si="47"/>
        <v>1</v>
      </c>
      <c r="R132" s="1">
        <f>DATE(Oversigtsark!$B$2+3,9,A27)</f>
        <v>46292</v>
      </c>
      <c r="S132">
        <f t="shared" si="48"/>
        <v>0</v>
      </c>
      <c r="T132" s="1">
        <f>DATE(Oversigtsark!$B$2+3,10,A27)</f>
        <v>46322</v>
      </c>
      <c r="U132">
        <f t="shared" si="49"/>
        <v>1</v>
      </c>
      <c r="V132" s="1">
        <f>DATE(Oversigtsark!$B$2+3,11,A27)</f>
        <v>46353</v>
      </c>
      <c r="W132">
        <f t="shared" si="50"/>
        <v>1</v>
      </c>
      <c r="X132" s="1">
        <f>DATE(Oversigtsark!$B$2+3,12,A27)</f>
        <v>46383</v>
      </c>
      <c r="Y132">
        <f t="shared" si="51"/>
        <v>0</v>
      </c>
      <c r="Z132">
        <f>IF(OR(WEEKDAY(X132,17)=1,WEEKDAY(X132,17)=7),0,1)</f>
        <v>0</v>
      </c>
    </row>
    <row r="133" spans="1:27" x14ac:dyDescent="0.25">
      <c r="B133" s="1">
        <f>DATE(Oversigtsark!$B$2+3,1,A28)</f>
        <v>46050</v>
      </c>
      <c r="C133">
        <f t="shared" si="40"/>
        <v>1</v>
      </c>
      <c r="D133" s="1">
        <f>DATE(Oversigtsark!$B$2+3,2,A28)</f>
        <v>46081</v>
      </c>
      <c r="E133">
        <f t="shared" si="41"/>
        <v>0</v>
      </c>
      <c r="F133" s="1">
        <f>DATE(Oversigtsark!$B$2+3,3,A28)</f>
        <v>46109</v>
      </c>
      <c r="G133">
        <f t="shared" si="42"/>
        <v>0</v>
      </c>
      <c r="H133" s="1">
        <f>DATE(Oversigtsark!$B$2+3,4,A28)</f>
        <v>46140</v>
      </c>
      <c r="I133">
        <f t="shared" si="43"/>
        <v>1</v>
      </c>
      <c r="J133" s="1">
        <f>DATE(Oversigtsark!$B$2+3,5,A28)</f>
        <v>46170</v>
      </c>
      <c r="K133">
        <f t="shared" si="44"/>
        <v>1</v>
      </c>
      <c r="L133" s="1">
        <f>DATE(Oversigtsark!$B$2+3,6,A28)</f>
        <v>46201</v>
      </c>
      <c r="M133">
        <f t="shared" si="45"/>
        <v>0</v>
      </c>
      <c r="N133" s="1">
        <f>DATE(Oversigtsark!$B$2+3,7,A28)</f>
        <v>46231</v>
      </c>
      <c r="O133">
        <f t="shared" si="46"/>
        <v>1</v>
      </c>
      <c r="P133" s="1">
        <f>DATE(Oversigtsark!$B$2+3,8,A28)</f>
        <v>46262</v>
      </c>
      <c r="Q133">
        <f t="shared" si="47"/>
        <v>1</v>
      </c>
      <c r="R133" s="1">
        <f>DATE(Oversigtsark!$B$2+3,9,A28)</f>
        <v>46293</v>
      </c>
      <c r="S133">
        <f t="shared" si="48"/>
        <v>1</v>
      </c>
      <c r="T133" s="1">
        <f>DATE(Oversigtsark!$B$2+3,10,A28)</f>
        <v>46323</v>
      </c>
      <c r="U133">
        <f t="shared" si="49"/>
        <v>1</v>
      </c>
      <c r="V133" s="1">
        <f>DATE(Oversigtsark!$B$2+3,11,A28)</f>
        <v>46354</v>
      </c>
      <c r="W133">
        <f t="shared" si="50"/>
        <v>0</v>
      </c>
      <c r="X133" s="1">
        <f>DATE(Oversigtsark!$B$2+3,12,A28)</f>
        <v>46384</v>
      </c>
      <c r="Y133">
        <f t="shared" si="51"/>
        <v>0</v>
      </c>
      <c r="Z133">
        <f t="shared" ref="Z133:Z135" si="52">IF(OR(WEEKDAY(X133,17)=1,WEEKDAY(X133,17)=7),0,1)</f>
        <v>1</v>
      </c>
    </row>
    <row r="134" spans="1:27" x14ac:dyDescent="0.25">
      <c r="B134" s="1">
        <f>DATE(Oversigtsark!$B$2+3,1,A29)</f>
        <v>46051</v>
      </c>
      <c r="C134">
        <f t="shared" si="40"/>
        <v>1</v>
      </c>
      <c r="D134" t="str">
        <f>IF(AND(MOD(Oversigtsark!B2+3,4)=0,OR(MOD(Oversigtsark!B2+3,100)&lt;&gt;0,MOD(Oversigtsark!B2+3,400)=0)),DATE(Oversigtsark!$B$2+3,2,A29),"")</f>
        <v/>
      </c>
      <c r="F134" s="1">
        <f>DATE(Oversigtsark!$B$2+3,3,A29)</f>
        <v>46110</v>
      </c>
      <c r="G134">
        <f t="shared" si="42"/>
        <v>0</v>
      </c>
      <c r="H134" s="1">
        <f>DATE(Oversigtsark!$B$2+3,4,A29)</f>
        <v>46141</v>
      </c>
      <c r="I134">
        <f t="shared" si="43"/>
        <v>1</v>
      </c>
      <c r="J134" s="1">
        <f>DATE(Oversigtsark!$B$2+3,5,A29)</f>
        <v>46171</v>
      </c>
      <c r="K134">
        <f t="shared" si="44"/>
        <v>1</v>
      </c>
      <c r="L134" s="1">
        <f>DATE(Oversigtsark!$B$2+3,6,A29)</f>
        <v>46202</v>
      </c>
      <c r="M134">
        <f t="shared" si="45"/>
        <v>1</v>
      </c>
      <c r="N134" s="1">
        <f>DATE(Oversigtsark!$B$2+3,7,A29)</f>
        <v>46232</v>
      </c>
      <c r="O134">
        <f t="shared" si="46"/>
        <v>1</v>
      </c>
      <c r="P134" s="1">
        <f>DATE(Oversigtsark!$B$2+3,8,A29)</f>
        <v>46263</v>
      </c>
      <c r="Q134">
        <f t="shared" si="47"/>
        <v>0</v>
      </c>
      <c r="R134" s="1">
        <f>DATE(Oversigtsark!$B$2+3,9,A29)</f>
        <v>46294</v>
      </c>
      <c r="S134">
        <f t="shared" si="48"/>
        <v>1</v>
      </c>
      <c r="T134" s="1">
        <f>DATE(Oversigtsark!$B$2+3,10,A29)</f>
        <v>46324</v>
      </c>
      <c r="U134">
        <f t="shared" si="49"/>
        <v>1</v>
      </c>
      <c r="V134" s="1">
        <f>DATE(Oversigtsark!$B$2+3,11,A29)</f>
        <v>46355</v>
      </c>
      <c r="W134">
        <f t="shared" si="50"/>
        <v>0</v>
      </c>
      <c r="X134" s="1">
        <f>DATE(Oversigtsark!$B$2+3,12,A29)</f>
        <v>46385</v>
      </c>
      <c r="Y134">
        <f t="shared" si="51"/>
        <v>0</v>
      </c>
      <c r="Z134">
        <f t="shared" si="52"/>
        <v>1</v>
      </c>
    </row>
    <row r="135" spans="1:27" x14ac:dyDescent="0.25">
      <c r="B135" s="1">
        <f>DATE(Oversigtsark!$B$2+3,1,A30)</f>
        <v>46052</v>
      </c>
      <c r="C135">
        <f t="shared" si="40"/>
        <v>1</v>
      </c>
      <c r="F135" s="1">
        <f>DATE(Oversigtsark!$B$2+3,3,A30)</f>
        <v>46111</v>
      </c>
      <c r="G135">
        <f t="shared" si="42"/>
        <v>0</v>
      </c>
      <c r="H135" s="1">
        <f>DATE(Oversigtsark!$B$2+3,4,A30)</f>
        <v>46142</v>
      </c>
      <c r="I135">
        <f t="shared" si="43"/>
        <v>1</v>
      </c>
      <c r="J135" s="1">
        <f>DATE(Oversigtsark!$B$2+3,5,A30)</f>
        <v>46172</v>
      </c>
      <c r="K135">
        <f t="shared" si="44"/>
        <v>0</v>
      </c>
      <c r="L135" s="1">
        <f>DATE(Oversigtsark!$B$2+3,6,A30)</f>
        <v>46203</v>
      </c>
      <c r="M135">
        <f t="shared" si="45"/>
        <v>1</v>
      </c>
      <c r="N135" s="1">
        <f>DATE(Oversigtsark!$B$2+3,7,A30)</f>
        <v>46233</v>
      </c>
      <c r="O135">
        <f t="shared" si="46"/>
        <v>1</v>
      </c>
      <c r="P135" s="1">
        <f>DATE(Oversigtsark!$B$2+3,8,A30)</f>
        <v>46264</v>
      </c>
      <c r="Q135">
        <f t="shared" si="47"/>
        <v>0</v>
      </c>
      <c r="R135" s="1">
        <f>DATE(Oversigtsark!$B$2+3,9,A30)</f>
        <v>46295</v>
      </c>
      <c r="S135">
        <f t="shared" si="48"/>
        <v>1</v>
      </c>
      <c r="T135" s="1">
        <f>DATE(Oversigtsark!$B$2+3,10,A30)</f>
        <v>46325</v>
      </c>
      <c r="U135">
        <f t="shared" si="49"/>
        <v>1</v>
      </c>
      <c r="V135" s="1">
        <f>DATE(Oversigtsark!$B$2+3,11,A30)</f>
        <v>46356</v>
      </c>
      <c r="W135">
        <f t="shared" si="50"/>
        <v>1</v>
      </c>
      <c r="X135" s="1">
        <f>DATE(Oversigtsark!$B$2+3,12,A30)</f>
        <v>46386</v>
      </c>
      <c r="Y135">
        <f t="shared" si="51"/>
        <v>0</v>
      </c>
      <c r="Z135">
        <f t="shared" si="52"/>
        <v>1</v>
      </c>
    </row>
    <row r="136" spans="1:27" x14ac:dyDescent="0.25">
      <c r="B136" s="1">
        <f>DATE(Oversigtsark!$B$2+3,1,A31)</f>
        <v>46053</v>
      </c>
      <c r="C136">
        <f t="shared" si="40"/>
        <v>0</v>
      </c>
      <c r="F136" s="1">
        <f>DATE(Oversigtsark!$B$2+3,3,A31)</f>
        <v>46112</v>
      </c>
      <c r="G136">
        <f t="shared" si="42"/>
        <v>0</v>
      </c>
      <c r="J136" s="1">
        <f>DATE(Oversigtsark!$B$2+3,5,A31)</f>
        <v>46173</v>
      </c>
      <c r="K136">
        <f t="shared" si="44"/>
        <v>0</v>
      </c>
      <c r="N136" s="1">
        <f>DATE(Oversigtsark!$B$2+3,7,A31)</f>
        <v>46234</v>
      </c>
      <c r="O136">
        <f t="shared" si="46"/>
        <v>1</v>
      </c>
      <c r="P136" s="1">
        <f>DATE(Oversigtsark!$B$2+3,8,A31)</f>
        <v>46265</v>
      </c>
      <c r="Q136">
        <f t="shared" si="47"/>
        <v>1</v>
      </c>
      <c r="T136" s="1">
        <f>DATE(Oversigtsark!$B$2+3,10,A31)</f>
        <v>46326</v>
      </c>
      <c r="U136">
        <f t="shared" si="49"/>
        <v>0</v>
      </c>
      <c r="X136" s="1">
        <f>DATE(Oversigtsark!$B$2+3,12,A31)</f>
        <v>46387</v>
      </c>
      <c r="Y136">
        <f t="shared" si="51"/>
        <v>0</v>
      </c>
    </row>
    <row r="137" spans="1:27" x14ac:dyDescent="0.25">
      <c r="A137">
        <f>SUM(B137:Y137)</f>
        <v>220</v>
      </c>
      <c r="C137">
        <f>SUM(C106:C136)</f>
        <v>21</v>
      </c>
      <c r="E137">
        <f>SUM(E106:E136)-5</f>
        <v>15</v>
      </c>
      <c r="G137">
        <f>SUM(G106:G136)</f>
        <v>20</v>
      </c>
      <c r="I137">
        <f>SUM(I106:I136)</f>
        <v>18</v>
      </c>
      <c r="K137">
        <f>SUM(K106:K136)</f>
        <v>17</v>
      </c>
      <c r="M137">
        <f>SUM(M106:M136)</f>
        <v>21</v>
      </c>
      <c r="O137">
        <f>SUM(O106:O136)-10</f>
        <v>13</v>
      </c>
      <c r="Q137">
        <f>SUM(Q106:Q136)-5</f>
        <v>16</v>
      </c>
      <c r="S137">
        <f>SUM(S106:S136)</f>
        <v>22</v>
      </c>
      <c r="U137">
        <f>SUM(U106:U136)-6+SUM(Z132:Z135)</f>
        <v>19</v>
      </c>
      <c r="W137">
        <f>SUM(W106:W136)</f>
        <v>21</v>
      </c>
      <c r="Y137">
        <f>SUM(Y106:Y136)</f>
        <v>17</v>
      </c>
    </row>
    <row r="141" spans="1:27" x14ac:dyDescent="0.25">
      <c r="B141" s="1">
        <f>DATE(Oversigtsark!$B$2+4,1,A1)</f>
        <v>46388</v>
      </c>
      <c r="C141">
        <f>IF(ISERROR(VLOOKUP(B141,$Z$142:$Z$162,1,FALSE)),IF(OR(WEEKDAY(B141,17)=1,WEEKDAY(B141,17)=7),0,1),0)</f>
        <v>0</v>
      </c>
      <c r="D141" s="1">
        <f>DATE(Oversigtsark!$B$2+4,2,A1)</f>
        <v>46419</v>
      </c>
      <c r="E141">
        <f>IF(ISERROR(VLOOKUP(D141,$Z$142:$Z$162,1,FALSE)),IF(OR(WEEKDAY(D141,17)=1,WEEKDAY(D141,17)=7),0,1),0)</f>
        <v>1</v>
      </c>
      <c r="F141" s="1">
        <f>DATE(Oversigtsark!$B$2+4,3,A1)</f>
        <v>46447</v>
      </c>
      <c r="G141">
        <f>IF(ISERROR(VLOOKUP(F141,$Z$142:$Z$162,1,FALSE)),IF(OR(WEEKDAY(F141,17)=1,WEEKDAY(F141,17)=7),0,1),0)</f>
        <v>1</v>
      </c>
      <c r="H141" s="1">
        <f>DATE(Oversigtsark!$B$2+4,4,A1)</f>
        <v>46478</v>
      </c>
      <c r="I141">
        <f>IF(ISERROR(VLOOKUP(H141,$Z$142:$Z$162,1,FALSE)),IF(OR(WEEKDAY(H141,17)=1,WEEKDAY(H141,17)=7),0,1),0)</f>
        <v>1</v>
      </c>
      <c r="J141" s="1">
        <f>DATE(Oversigtsark!$B$2+4,5,A1)</f>
        <v>46508</v>
      </c>
      <c r="K141">
        <f>IF(ISERROR(VLOOKUP(J141,$Z$142:$Z$162,1,FALSE)),IF(OR(WEEKDAY(J141,17)=1,WEEKDAY(J141,17)=7),0,1),0)</f>
        <v>0</v>
      </c>
      <c r="L141" s="1">
        <f>DATE(Oversigtsark!$B$2+4,6,A1)</f>
        <v>46539</v>
      </c>
      <c r="M141">
        <f>IF(ISERROR(VLOOKUP(L141,$Z$142:$Z$162,1,FALSE)),IF(OR(WEEKDAY(L141,17)=1,WEEKDAY(L141,17)=7),0,1),0)</f>
        <v>1</v>
      </c>
      <c r="N141" s="1">
        <f>DATE(Oversigtsark!$B$2+4,7,A1)</f>
        <v>46569</v>
      </c>
      <c r="O141">
        <f>IF(ISERROR(VLOOKUP(N141,$Z$142:$Z$162,1,FALSE)),IF(OR(WEEKDAY(N141,17)=1,WEEKDAY(N141,17)=7),0,1),0)</f>
        <v>1</v>
      </c>
      <c r="P141" s="1">
        <f>DATE(Oversigtsark!$B$2+4,8,A1)</f>
        <v>46600</v>
      </c>
      <c r="Q141">
        <f>IF(ISERROR(VLOOKUP(P141,$Z$142:$Z$162,1,FALSE)),IF(OR(WEEKDAY(P141,17)=1,WEEKDAY(P141,17)=7),0,1),0)</f>
        <v>0</v>
      </c>
      <c r="R141" s="1">
        <f>DATE(Oversigtsark!$B$2+4,9,A1)</f>
        <v>46631</v>
      </c>
      <c r="S141">
        <f>IF(ISERROR(VLOOKUP(R141,$Z$142:$Z$162,1,FALSE)),IF(OR(WEEKDAY(R141,17)=1,WEEKDAY(R141,17)=7),0,1),0)</f>
        <v>1</v>
      </c>
      <c r="T141" s="1">
        <f>DATE(Oversigtsark!$B$2+4,10,A1)</f>
        <v>46661</v>
      </c>
      <c r="U141">
        <f>IF(ISERROR(VLOOKUP(T141,$Z$142:$Z$162,1,FALSE)),IF(OR(WEEKDAY(T141,17)=1,WEEKDAY(T141,17)=7),0,1),0)</f>
        <v>1</v>
      </c>
      <c r="V141" s="1">
        <f>DATE(Oversigtsark!$B$2+4,11,A1)</f>
        <v>46692</v>
      </c>
      <c r="W141">
        <f>IF(ISERROR(VLOOKUP(V141,$Z$142:$Z$162,1,FALSE)),IF(OR(WEEKDAY(V141,17)=1,WEEKDAY(V141,17)=7),0,1),0)</f>
        <v>1</v>
      </c>
      <c r="X141" s="1">
        <f>DATE(Oversigtsark!$B$2+4,12,A1)</f>
        <v>46722</v>
      </c>
      <c r="Y141">
        <f>IF(ISERROR(VLOOKUP(X141,$Z$142:$Z$162,1,FALSE)),IF(OR(WEEKDAY(X141,17)=1,WEEKDAY(X141,17)=7),0,1),0)</f>
        <v>1</v>
      </c>
      <c r="Z141">
        <f>Z106+1</f>
        <v>2027</v>
      </c>
    </row>
    <row r="142" spans="1:27" x14ac:dyDescent="0.25">
      <c r="B142" s="1">
        <f>DATE(Oversigtsark!$B$2+4,1,A2)</f>
        <v>46389</v>
      </c>
      <c r="C142">
        <f t="shared" ref="C142:C171" si="53">IF(ISERROR(VLOOKUP(B142,$Z$142:$Z$162,1,FALSE)),IF(OR(WEEKDAY(B142,17)=1,WEEKDAY(B142,17)=7),0,1),0)</f>
        <v>0</v>
      </c>
      <c r="D142" s="1">
        <f>DATE(Oversigtsark!$B$2+4,2,A2)</f>
        <v>46420</v>
      </c>
      <c r="E142">
        <f t="shared" ref="E142:E168" si="54">IF(ISERROR(VLOOKUP(D142,$Z$142:$Z$162,1,FALSE)),IF(OR(WEEKDAY(D142,17)=1,WEEKDAY(D142,17)=7),0,1),0)</f>
        <v>1</v>
      </c>
      <c r="F142" s="1">
        <f>DATE(Oversigtsark!$B$2+4,3,A2)</f>
        <v>46448</v>
      </c>
      <c r="G142">
        <f t="shared" ref="G142:G171" si="55">IF(ISERROR(VLOOKUP(F142,$Z$142:$Z$162,1,FALSE)),IF(OR(WEEKDAY(F142,17)=1,WEEKDAY(F142,17)=7),0,1),0)</f>
        <v>1</v>
      </c>
      <c r="H142" s="1">
        <f>DATE(Oversigtsark!$B$2+4,4,A2)</f>
        <v>46479</v>
      </c>
      <c r="I142">
        <f t="shared" ref="I142:I170" si="56">IF(ISERROR(VLOOKUP(H142,$Z$142:$Z$162,1,FALSE)),IF(OR(WEEKDAY(H142,17)=1,WEEKDAY(H142,17)=7),0,1),0)</f>
        <v>1</v>
      </c>
      <c r="J142" s="1">
        <f>DATE(Oversigtsark!$B$2+4,5,A2)</f>
        <v>46509</v>
      </c>
      <c r="K142">
        <f t="shared" ref="K142:K171" si="57">IF(ISERROR(VLOOKUP(J142,$Z$142:$Z$162,1,FALSE)),IF(OR(WEEKDAY(J142,17)=1,WEEKDAY(J142,17)=7),0,1),0)</f>
        <v>0</v>
      </c>
      <c r="L142" s="1">
        <f>DATE(Oversigtsark!$B$2+4,6,A2)</f>
        <v>46540</v>
      </c>
      <c r="M142">
        <f t="shared" ref="M142:M170" si="58">IF(ISERROR(VLOOKUP(L142,$Z$142:$Z$162,1,FALSE)),IF(OR(WEEKDAY(L142,17)=1,WEEKDAY(L142,17)=7),0,1),0)</f>
        <v>1</v>
      </c>
      <c r="N142" s="1">
        <f>DATE(Oversigtsark!$B$2+4,7,A2)</f>
        <v>46570</v>
      </c>
      <c r="O142">
        <f t="shared" ref="O142:O171" si="59">IF(ISERROR(VLOOKUP(N142,$Z$142:$Z$162,1,FALSE)),IF(OR(WEEKDAY(N142,17)=1,WEEKDAY(N142,17)=7),0,1),0)</f>
        <v>1</v>
      </c>
      <c r="P142" s="1">
        <f>DATE(Oversigtsark!$B$2+4,8,A2)</f>
        <v>46601</v>
      </c>
      <c r="Q142">
        <f t="shared" ref="Q142:Q171" si="60">IF(ISERROR(VLOOKUP(P142,$Z$142:$Z$162,1,FALSE)),IF(OR(WEEKDAY(P142,17)=1,WEEKDAY(P142,17)=7),0,1),0)</f>
        <v>1</v>
      </c>
      <c r="R142" s="1">
        <f>DATE(Oversigtsark!$B$2+4,9,A2)</f>
        <v>46632</v>
      </c>
      <c r="S142">
        <f t="shared" ref="S142:S170" si="61">IF(ISERROR(VLOOKUP(R142,$Z$142:$Z$162,1,FALSE)),IF(OR(WEEKDAY(R142,17)=1,WEEKDAY(R142,17)=7),0,1),0)</f>
        <v>1</v>
      </c>
      <c r="T142" s="1">
        <f>DATE(Oversigtsark!$B$2+4,10,A2)</f>
        <v>46662</v>
      </c>
      <c r="U142">
        <f t="shared" ref="U142:U171" si="62">IF(ISERROR(VLOOKUP(T142,$Z$142:$Z$162,1,FALSE)),IF(OR(WEEKDAY(T142,17)=1,WEEKDAY(T142,17)=7),0,1),0)</f>
        <v>0</v>
      </c>
      <c r="V142" s="1">
        <f>DATE(Oversigtsark!$B$2+4,11,A2)</f>
        <v>46693</v>
      </c>
      <c r="W142">
        <f t="shared" ref="W142:W170" si="63">IF(ISERROR(VLOOKUP(V142,$Z$142:$Z$162,1,FALSE)),IF(OR(WEEKDAY(V142,17)=1,WEEKDAY(V142,17)=7),0,1),0)</f>
        <v>1</v>
      </c>
      <c r="X142" s="1">
        <f>DATE(Oversigtsark!$B$2+4,12,A2)</f>
        <v>46723</v>
      </c>
      <c r="Y142">
        <f t="shared" ref="Y142:Y171" si="64">IF(ISERROR(VLOOKUP(X142,$Z$142:$Z$162,1,FALSE)),IF(OR(WEEKDAY(X142,17)=1,WEEKDAY(X142,17)=7),0,1),0)</f>
        <v>1</v>
      </c>
      <c r="Z142" s="1">
        <f>DATE(Z141,1,1)</f>
        <v>46388</v>
      </c>
      <c r="AA142" t="s">
        <v>0</v>
      </c>
    </row>
    <row r="143" spans="1:27" x14ac:dyDescent="0.25">
      <c r="B143" s="1">
        <f>DATE(Oversigtsark!$B$2+4,1,A3)</f>
        <v>46390</v>
      </c>
      <c r="C143">
        <f t="shared" si="53"/>
        <v>0</v>
      </c>
      <c r="D143" s="1">
        <f>DATE(Oversigtsark!$B$2+4,2,A3)</f>
        <v>46421</v>
      </c>
      <c r="E143">
        <f t="shared" si="54"/>
        <v>1</v>
      </c>
      <c r="F143" s="1">
        <f>DATE(Oversigtsark!$B$2+4,3,A3)</f>
        <v>46449</v>
      </c>
      <c r="G143">
        <f t="shared" si="55"/>
        <v>1</v>
      </c>
      <c r="H143" s="1">
        <f>DATE(Oversigtsark!$B$2+4,4,A3)</f>
        <v>46480</v>
      </c>
      <c r="I143">
        <f t="shared" si="56"/>
        <v>0</v>
      </c>
      <c r="J143" s="1">
        <f>DATE(Oversigtsark!$B$2+4,5,A3)</f>
        <v>46510</v>
      </c>
      <c r="K143">
        <f t="shared" si="57"/>
        <v>1</v>
      </c>
      <c r="L143" s="1">
        <f>DATE(Oversigtsark!$B$2+4,6,A3)</f>
        <v>46541</v>
      </c>
      <c r="M143">
        <f t="shared" si="58"/>
        <v>1</v>
      </c>
      <c r="N143" s="1">
        <f>DATE(Oversigtsark!$B$2+4,7,A3)</f>
        <v>46571</v>
      </c>
      <c r="O143">
        <f t="shared" si="59"/>
        <v>0</v>
      </c>
      <c r="P143" s="1">
        <f>DATE(Oversigtsark!$B$2+4,8,A3)</f>
        <v>46602</v>
      </c>
      <c r="Q143">
        <f t="shared" si="60"/>
        <v>1</v>
      </c>
      <c r="R143" s="1">
        <f>DATE(Oversigtsark!$B$2+4,9,A3)</f>
        <v>46633</v>
      </c>
      <c r="S143">
        <f t="shared" si="61"/>
        <v>1</v>
      </c>
      <c r="T143" s="1">
        <f>DATE(Oversigtsark!$B$2+4,10,A3)</f>
        <v>46663</v>
      </c>
      <c r="U143">
        <f t="shared" si="62"/>
        <v>0</v>
      </c>
      <c r="V143" s="1">
        <f>DATE(Oversigtsark!$B$2+4,11,A3)</f>
        <v>46694</v>
      </c>
      <c r="W143">
        <f t="shared" si="63"/>
        <v>1</v>
      </c>
      <c r="X143" s="1">
        <f>DATE(Oversigtsark!$B$2+4,12,A3)</f>
        <v>46724</v>
      </c>
      <c r="Y143">
        <f t="shared" si="64"/>
        <v>1</v>
      </c>
      <c r="Z143" s="1">
        <f>Z148-6</f>
        <v>46468</v>
      </c>
      <c r="AA143" t="s">
        <v>14</v>
      </c>
    </row>
    <row r="144" spans="1:27" x14ac:dyDescent="0.25">
      <c r="B144" s="1">
        <f>DATE(Oversigtsark!$B$2+4,1,A4)</f>
        <v>46391</v>
      </c>
      <c r="C144">
        <f t="shared" si="53"/>
        <v>1</v>
      </c>
      <c r="D144" s="1">
        <f>DATE(Oversigtsark!$B$2+4,2,A4)</f>
        <v>46422</v>
      </c>
      <c r="E144">
        <f t="shared" si="54"/>
        <v>1</v>
      </c>
      <c r="F144" s="1">
        <f>DATE(Oversigtsark!$B$2+4,3,A4)</f>
        <v>46450</v>
      </c>
      <c r="G144">
        <f t="shared" si="55"/>
        <v>1</v>
      </c>
      <c r="H144" s="1">
        <f>DATE(Oversigtsark!$B$2+4,4,A4)</f>
        <v>46481</v>
      </c>
      <c r="I144">
        <f t="shared" si="56"/>
        <v>0</v>
      </c>
      <c r="J144" s="1">
        <f>DATE(Oversigtsark!$B$2+4,5,A4)</f>
        <v>46511</v>
      </c>
      <c r="K144">
        <f t="shared" si="57"/>
        <v>1</v>
      </c>
      <c r="L144" s="1">
        <f>DATE(Oversigtsark!$B$2+4,6,A4)</f>
        <v>46542</v>
      </c>
      <c r="M144">
        <f t="shared" si="58"/>
        <v>1</v>
      </c>
      <c r="N144" s="1">
        <f>DATE(Oversigtsark!$B$2+4,7,A4)</f>
        <v>46572</v>
      </c>
      <c r="O144">
        <f t="shared" si="59"/>
        <v>0</v>
      </c>
      <c r="P144" s="1">
        <f>DATE(Oversigtsark!$B$2+4,8,A4)</f>
        <v>46603</v>
      </c>
      <c r="Q144">
        <f t="shared" si="60"/>
        <v>1</v>
      </c>
      <c r="R144" s="1">
        <f>DATE(Oversigtsark!$B$2+4,9,A4)</f>
        <v>46634</v>
      </c>
      <c r="S144">
        <f t="shared" si="61"/>
        <v>0</v>
      </c>
      <c r="T144" s="1">
        <f>DATE(Oversigtsark!$B$2+4,10,A4)</f>
        <v>46664</v>
      </c>
      <c r="U144">
        <f t="shared" si="62"/>
        <v>1</v>
      </c>
      <c r="V144" s="1">
        <f>DATE(Oversigtsark!$B$2+4,11,A4)</f>
        <v>46695</v>
      </c>
      <c r="W144">
        <f t="shared" si="63"/>
        <v>1</v>
      </c>
      <c r="X144" s="1">
        <f>DATE(Oversigtsark!$B$2+4,12,A4)</f>
        <v>46725</v>
      </c>
      <c r="Y144">
        <f t="shared" si="64"/>
        <v>0</v>
      </c>
      <c r="Z144" s="1">
        <f>Z148-5</f>
        <v>46469</v>
      </c>
      <c r="AA144" t="s">
        <v>14</v>
      </c>
    </row>
    <row r="145" spans="2:27" x14ac:dyDescent="0.25">
      <c r="B145" s="1">
        <f>DATE(Oversigtsark!$B$2+4,1,A5)</f>
        <v>46392</v>
      </c>
      <c r="C145">
        <f t="shared" si="53"/>
        <v>1</v>
      </c>
      <c r="D145" s="1">
        <f>DATE(Oversigtsark!$B$2+4,2,A5)</f>
        <v>46423</v>
      </c>
      <c r="E145">
        <f t="shared" si="54"/>
        <v>1</v>
      </c>
      <c r="F145" s="1">
        <f>DATE(Oversigtsark!$B$2+4,3,A5)</f>
        <v>46451</v>
      </c>
      <c r="G145">
        <f t="shared" si="55"/>
        <v>1</v>
      </c>
      <c r="H145" s="1">
        <f>DATE(Oversigtsark!$B$2+4,4,A5)</f>
        <v>46482</v>
      </c>
      <c r="I145">
        <f t="shared" si="56"/>
        <v>1</v>
      </c>
      <c r="J145" s="1">
        <f>DATE(Oversigtsark!$B$2+4,5,A5)</f>
        <v>46512</v>
      </c>
      <c r="K145">
        <f t="shared" si="57"/>
        <v>1</v>
      </c>
      <c r="L145" s="1">
        <f>DATE(Oversigtsark!$B$2+4,6,A5)</f>
        <v>46543</v>
      </c>
      <c r="M145">
        <f t="shared" si="58"/>
        <v>0</v>
      </c>
      <c r="N145" s="1">
        <f>DATE(Oversigtsark!$B$2+4,7,A5)</f>
        <v>46573</v>
      </c>
      <c r="O145">
        <f t="shared" si="59"/>
        <v>1</v>
      </c>
      <c r="P145" s="1">
        <f>DATE(Oversigtsark!$B$2+4,8,A5)</f>
        <v>46604</v>
      </c>
      <c r="Q145">
        <f t="shared" si="60"/>
        <v>1</v>
      </c>
      <c r="R145" s="1">
        <f>DATE(Oversigtsark!$B$2+4,9,A5)</f>
        <v>46635</v>
      </c>
      <c r="S145">
        <f t="shared" si="61"/>
        <v>0</v>
      </c>
      <c r="T145" s="1">
        <f>DATE(Oversigtsark!$B$2+4,10,A5)</f>
        <v>46665</v>
      </c>
      <c r="U145">
        <f t="shared" si="62"/>
        <v>1</v>
      </c>
      <c r="V145" s="1">
        <f>DATE(Oversigtsark!$B$2+4,11,A5)</f>
        <v>46696</v>
      </c>
      <c r="W145">
        <f t="shared" si="63"/>
        <v>1</v>
      </c>
      <c r="X145" s="1">
        <f>DATE(Oversigtsark!$B$2+4,12,A5)</f>
        <v>46726</v>
      </c>
      <c r="Y145">
        <f t="shared" si="64"/>
        <v>0</v>
      </c>
      <c r="Z145" s="1">
        <f>Z148-4</f>
        <v>46470</v>
      </c>
      <c r="AA145" t="s">
        <v>14</v>
      </c>
    </row>
    <row r="146" spans="2:27" x14ac:dyDescent="0.25">
      <c r="B146" s="1">
        <f>DATE(Oversigtsark!$B$2+4,1,A6)</f>
        <v>46393</v>
      </c>
      <c r="C146">
        <f t="shared" si="53"/>
        <v>1</v>
      </c>
      <c r="D146" s="1">
        <f>DATE(Oversigtsark!$B$2+4,2,A6)</f>
        <v>46424</v>
      </c>
      <c r="E146">
        <f t="shared" si="54"/>
        <v>0</v>
      </c>
      <c r="F146" s="1">
        <f>DATE(Oversigtsark!$B$2+4,3,A6)</f>
        <v>46452</v>
      </c>
      <c r="G146">
        <f t="shared" si="55"/>
        <v>0</v>
      </c>
      <c r="H146" s="1">
        <f>DATE(Oversigtsark!$B$2+4,4,A6)</f>
        <v>46483</v>
      </c>
      <c r="I146">
        <f t="shared" si="56"/>
        <v>1</v>
      </c>
      <c r="J146" s="1">
        <f>DATE(Oversigtsark!$B$2+4,5,A6)</f>
        <v>46513</v>
      </c>
      <c r="K146">
        <f t="shared" si="57"/>
        <v>0</v>
      </c>
      <c r="L146" s="1">
        <f>DATE(Oversigtsark!$B$2+4,6,A6)</f>
        <v>46544</v>
      </c>
      <c r="M146">
        <f t="shared" si="58"/>
        <v>0</v>
      </c>
      <c r="N146" s="1">
        <f>DATE(Oversigtsark!$B$2+4,7,A6)</f>
        <v>46574</v>
      </c>
      <c r="O146">
        <f t="shared" si="59"/>
        <v>1</v>
      </c>
      <c r="P146" s="1">
        <f>DATE(Oversigtsark!$B$2+4,8,A6)</f>
        <v>46605</v>
      </c>
      <c r="Q146">
        <f t="shared" si="60"/>
        <v>1</v>
      </c>
      <c r="R146" s="1">
        <f>DATE(Oversigtsark!$B$2+4,9,A6)</f>
        <v>46636</v>
      </c>
      <c r="S146">
        <f t="shared" si="61"/>
        <v>1</v>
      </c>
      <c r="T146" s="1">
        <f>DATE(Oversigtsark!$B$2+4,10,A6)</f>
        <v>46666</v>
      </c>
      <c r="U146">
        <f t="shared" si="62"/>
        <v>1</v>
      </c>
      <c r="V146" s="1">
        <f>DATE(Oversigtsark!$B$2+4,11,A6)</f>
        <v>46697</v>
      </c>
      <c r="W146">
        <f t="shared" si="63"/>
        <v>0</v>
      </c>
      <c r="X146" s="1">
        <f>DATE(Oversigtsark!$B$2+4,12,A6)</f>
        <v>46727</v>
      </c>
      <c r="Y146">
        <f t="shared" si="64"/>
        <v>1</v>
      </c>
      <c r="Z146" s="1">
        <f>Z148-3</f>
        <v>46471</v>
      </c>
      <c r="AA146" t="s">
        <v>1</v>
      </c>
    </row>
    <row r="147" spans="2:27" x14ac:dyDescent="0.25">
      <c r="B147" s="1">
        <f>DATE(Oversigtsark!$B$2+4,1,A7)</f>
        <v>46394</v>
      </c>
      <c r="C147">
        <f t="shared" si="53"/>
        <v>1</v>
      </c>
      <c r="D147" s="1">
        <f>DATE(Oversigtsark!$B$2+4,2,A7)</f>
        <v>46425</v>
      </c>
      <c r="E147">
        <f t="shared" si="54"/>
        <v>0</v>
      </c>
      <c r="F147" s="1">
        <f>DATE(Oversigtsark!$B$2+4,3,A7)</f>
        <v>46453</v>
      </c>
      <c r="G147">
        <f t="shared" si="55"/>
        <v>0</v>
      </c>
      <c r="H147" s="1">
        <f>DATE(Oversigtsark!$B$2+4,4,A7)</f>
        <v>46484</v>
      </c>
      <c r="I147">
        <f t="shared" si="56"/>
        <v>1</v>
      </c>
      <c r="J147" s="1">
        <f>DATE(Oversigtsark!$B$2+4,5,A7)</f>
        <v>46514</v>
      </c>
      <c r="K147">
        <f t="shared" si="57"/>
        <v>0</v>
      </c>
      <c r="L147" s="1">
        <f>DATE(Oversigtsark!$B$2+4,6,A7)</f>
        <v>46545</v>
      </c>
      <c r="M147">
        <f t="shared" si="58"/>
        <v>1</v>
      </c>
      <c r="N147" s="1">
        <f>DATE(Oversigtsark!$B$2+4,7,A7)</f>
        <v>46575</v>
      </c>
      <c r="O147">
        <f t="shared" si="59"/>
        <v>1</v>
      </c>
      <c r="P147" s="1">
        <f>DATE(Oversigtsark!$B$2+4,8,A7)</f>
        <v>46606</v>
      </c>
      <c r="Q147">
        <f t="shared" si="60"/>
        <v>0</v>
      </c>
      <c r="R147" s="1">
        <f>DATE(Oversigtsark!$B$2+4,9,A7)</f>
        <v>46637</v>
      </c>
      <c r="S147">
        <f t="shared" si="61"/>
        <v>1</v>
      </c>
      <c r="T147" s="1">
        <f>DATE(Oversigtsark!$B$2+4,10,A7)</f>
        <v>46667</v>
      </c>
      <c r="U147">
        <f t="shared" si="62"/>
        <v>1</v>
      </c>
      <c r="V147" s="1">
        <f>DATE(Oversigtsark!$B$2+4,11,A7)</f>
        <v>46698</v>
      </c>
      <c r="W147">
        <f t="shared" si="63"/>
        <v>0</v>
      </c>
      <c r="X147" s="1">
        <f>DATE(Oversigtsark!$B$2+4,12,A7)</f>
        <v>46728</v>
      </c>
      <c r="Y147">
        <f t="shared" si="64"/>
        <v>1</v>
      </c>
      <c r="Z147" s="1">
        <f>Z148-2</f>
        <v>46472</v>
      </c>
      <c r="AA147" t="s">
        <v>2</v>
      </c>
    </row>
    <row r="148" spans="2:27" x14ac:dyDescent="0.25">
      <c r="B148" s="1">
        <f>DATE(Oversigtsark!$B$2+4,1,A8)</f>
        <v>46395</v>
      </c>
      <c r="C148">
        <f t="shared" si="53"/>
        <v>1</v>
      </c>
      <c r="D148" s="1">
        <f>DATE(Oversigtsark!$B$2+4,2,A8)</f>
        <v>46426</v>
      </c>
      <c r="E148">
        <f t="shared" si="54"/>
        <v>1</v>
      </c>
      <c r="F148" s="1">
        <f>DATE(Oversigtsark!$B$2+4,3,A8)</f>
        <v>46454</v>
      </c>
      <c r="G148">
        <f t="shared" si="55"/>
        <v>1</v>
      </c>
      <c r="H148" s="1">
        <f>DATE(Oversigtsark!$B$2+4,4,A8)</f>
        <v>46485</v>
      </c>
      <c r="I148">
        <f t="shared" si="56"/>
        <v>1</v>
      </c>
      <c r="J148" s="1">
        <f>DATE(Oversigtsark!$B$2+4,5,A8)</f>
        <v>46515</v>
      </c>
      <c r="K148">
        <f t="shared" si="57"/>
        <v>0</v>
      </c>
      <c r="L148" s="1">
        <f>DATE(Oversigtsark!$B$2+4,6,A8)</f>
        <v>46546</v>
      </c>
      <c r="M148">
        <f t="shared" si="58"/>
        <v>1</v>
      </c>
      <c r="N148" s="1">
        <f>DATE(Oversigtsark!$B$2+4,7,A8)</f>
        <v>46576</v>
      </c>
      <c r="O148">
        <f t="shared" si="59"/>
        <v>1</v>
      </c>
      <c r="P148" s="1">
        <f>DATE(Oversigtsark!$B$2+4,8,A8)</f>
        <v>46607</v>
      </c>
      <c r="Q148">
        <f t="shared" si="60"/>
        <v>0</v>
      </c>
      <c r="R148" s="1">
        <f>DATE(Oversigtsark!$B$2+4,9,A8)</f>
        <v>46638</v>
      </c>
      <c r="S148">
        <f t="shared" si="61"/>
        <v>1</v>
      </c>
      <c r="T148" s="1">
        <f>DATE(Oversigtsark!$B$2+4,10,A8)</f>
        <v>46668</v>
      </c>
      <c r="U148">
        <f t="shared" si="62"/>
        <v>1</v>
      </c>
      <c r="V148" s="1">
        <f>DATE(Oversigtsark!$B$2+4,11,A8)</f>
        <v>46699</v>
      </c>
      <c r="W148">
        <f t="shared" si="63"/>
        <v>1</v>
      </c>
      <c r="X148" s="1">
        <f>DATE(Oversigtsark!$B$2+4,12,A8)</f>
        <v>46729</v>
      </c>
      <c r="Y148">
        <f t="shared" si="64"/>
        <v>1</v>
      </c>
      <c r="Z148" s="1">
        <f>DATE(Z141,INT((MOD(19*MOD(Z141,19)+INT(Z141/100)-INT(INT(Z141/100)/4)-INT((INT(Z141/100)-INT((INT(Z141/100)+8)/25))/3)+15,30)+MOD(32+2*MOD(INT(Z141/100),4)+2*INT(MOD(Z141,100)/4)-MOD(19*MOD(Z141,19)+INT(Z141/100)-INT(INT(Z141/100)/4)-INT((INT(Z141/100)-INT((INT(Z141/100)+8)/25))/3)+15,30)-MOD(MOD(Z141,100),4),7)-7*INT((MOD(Z141,19)+11*MOD(19*MOD(Z141,19)+INT(Z141/100)-INT(INT(Z141/100)/4)-INT((INT(Z141/100)-INT((INT(Z141/100)+8)/25))/3)+15,30)+22*MOD(32+2*MOD(INT(Z141/100),4)+2*INT(MOD(Z141,100)/4)-MOD(19*MOD(Z141,19)+INT(Z141/100)-INT(INT(Z141/100)/4)-INT((INT(Z141/100)-INT((INT(Z141/100)+8)/25))/3)+15,30)-MOD(MOD(Z141,100),4),7))/451)+114)/31),MOD(MOD(19*MOD(Z141,19)+INT(Z141/100)-INT(INT(Z141/100)/4)-INT((INT(Z141/100)-INT((INT(Z141/100)+8)/25))/3)+15,30)+MOD(32+2*MOD(INT(Z141/100),4)+2*INT(MOD(Z141,100)/4)-MOD(19*MOD(Z141,19)+INT(Z141/100)-INT(INT(Z141/100)/4)-INT((INT(Z141/100)-INT((INT(Z141/100)+8)/25))/3)+15,30)-MOD(MOD(Z141,100),4),7)-7*INT((MOD(Z141,19)+11*MOD(19*MOD(Z141,19)+INT(Z141/100)-INT(INT(Z141/100)/4)-INT((INT(Z141/100)-INT((INT(Z141/100)+8)/25))/3)+15,30)+22*MOD(32+2*MOD(INT(Z141/100),4)+2*INT(MOD(Z141,100)/4)-MOD(19*MOD(Z141,19)+INT(Z141/100)-INT(INT(Z141/100)/4)-INT((INT(Z141/100)-INT((INT(Z141/100)+8)/25))/3)+15,30)-MOD(MOD(Z141,100),4),7))/451)+114,31)+1)</f>
        <v>46474</v>
      </c>
      <c r="AA148" t="s">
        <v>3</v>
      </c>
    </row>
    <row r="149" spans="2:27" x14ac:dyDescent="0.25">
      <c r="B149" s="1">
        <f>DATE(Oversigtsark!$B$2+4,1,A9)</f>
        <v>46396</v>
      </c>
      <c r="C149">
        <f t="shared" si="53"/>
        <v>0</v>
      </c>
      <c r="D149" s="1">
        <f>DATE(Oversigtsark!$B$2+4,2,A9)</f>
        <v>46427</v>
      </c>
      <c r="E149">
        <f t="shared" si="54"/>
        <v>1</v>
      </c>
      <c r="F149" s="1">
        <f>DATE(Oversigtsark!$B$2+4,3,A9)</f>
        <v>46455</v>
      </c>
      <c r="G149">
        <f t="shared" si="55"/>
        <v>1</v>
      </c>
      <c r="H149" s="1">
        <f>DATE(Oversigtsark!$B$2+4,4,A9)</f>
        <v>46486</v>
      </c>
      <c r="I149">
        <f t="shared" si="56"/>
        <v>1</v>
      </c>
      <c r="J149" s="1">
        <f>DATE(Oversigtsark!$B$2+4,5,A9)</f>
        <v>46516</v>
      </c>
      <c r="K149">
        <f t="shared" si="57"/>
        <v>0</v>
      </c>
      <c r="L149" s="1">
        <f>DATE(Oversigtsark!$B$2+4,6,A9)</f>
        <v>46547</v>
      </c>
      <c r="M149">
        <f t="shared" si="58"/>
        <v>1</v>
      </c>
      <c r="N149" s="1">
        <f>DATE(Oversigtsark!$B$2+4,7,A9)</f>
        <v>46577</v>
      </c>
      <c r="O149">
        <f t="shared" si="59"/>
        <v>1</v>
      </c>
      <c r="P149" s="1">
        <f>DATE(Oversigtsark!$B$2+4,8,A9)</f>
        <v>46608</v>
      </c>
      <c r="Q149">
        <f t="shared" si="60"/>
        <v>1</v>
      </c>
      <c r="R149" s="1">
        <f>DATE(Oversigtsark!$B$2+4,9,A9)</f>
        <v>46639</v>
      </c>
      <c r="S149">
        <f t="shared" si="61"/>
        <v>1</v>
      </c>
      <c r="T149" s="1">
        <f>DATE(Oversigtsark!$B$2+4,10,A9)</f>
        <v>46669</v>
      </c>
      <c r="U149">
        <f t="shared" si="62"/>
        <v>0</v>
      </c>
      <c r="V149" s="1">
        <f>DATE(Oversigtsark!$B$2+4,11,A9)</f>
        <v>46700</v>
      </c>
      <c r="W149">
        <f t="shared" si="63"/>
        <v>1</v>
      </c>
      <c r="X149" s="1">
        <f>DATE(Oversigtsark!$B$2+4,12,A9)</f>
        <v>46730</v>
      </c>
      <c r="Y149">
        <f t="shared" si="64"/>
        <v>1</v>
      </c>
      <c r="Z149" s="1">
        <f>Z148+1</f>
        <v>46475</v>
      </c>
      <c r="AA149" t="s">
        <v>4</v>
      </c>
    </row>
    <row r="150" spans="2:27" x14ac:dyDescent="0.25">
      <c r="B150" s="1">
        <f>DATE(Oversigtsark!$B$2+4,1,A10)</f>
        <v>46397</v>
      </c>
      <c r="C150">
        <f t="shared" si="53"/>
        <v>0</v>
      </c>
      <c r="D150" s="1">
        <f>DATE(Oversigtsark!$B$2+4,2,A10)</f>
        <v>46428</v>
      </c>
      <c r="E150">
        <f t="shared" si="54"/>
        <v>1</v>
      </c>
      <c r="F150" s="1">
        <f>DATE(Oversigtsark!$B$2+4,3,A10)</f>
        <v>46456</v>
      </c>
      <c r="G150">
        <f t="shared" si="55"/>
        <v>1</v>
      </c>
      <c r="H150" s="1">
        <f>DATE(Oversigtsark!$B$2+4,4,A10)</f>
        <v>46487</v>
      </c>
      <c r="I150">
        <f t="shared" si="56"/>
        <v>0</v>
      </c>
      <c r="J150" s="1">
        <f>DATE(Oversigtsark!$B$2+4,5,A10)</f>
        <v>46517</v>
      </c>
      <c r="K150">
        <f t="shared" si="57"/>
        <v>1</v>
      </c>
      <c r="L150" s="1">
        <f>DATE(Oversigtsark!$B$2+4,6,A10)</f>
        <v>46548</v>
      </c>
      <c r="M150">
        <f t="shared" si="58"/>
        <v>1</v>
      </c>
      <c r="N150" s="1">
        <f>DATE(Oversigtsark!$B$2+4,7,A10)</f>
        <v>46578</v>
      </c>
      <c r="O150">
        <f t="shared" si="59"/>
        <v>0</v>
      </c>
      <c r="P150" s="1">
        <f>DATE(Oversigtsark!$B$2+4,8,A10)</f>
        <v>46609</v>
      </c>
      <c r="Q150">
        <f t="shared" si="60"/>
        <v>1</v>
      </c>
      <c r="R150" s="1">
        <f>DATE(Oversigtsark!$B$2+4,9,A10)</f>
        <v>46640</v>
      </c>
      <c r="S150">
        <f t="shared" si="61"/>
        <v>1</v>
      </c>
      <c r="T150" s="1">
        <f>DATE(Oversigtsark!$B$2+4,10,A10)</f>
        <v>46670</v>
      </c>
      <c r="U150">
        <f t="shared" si="62"/>
        <v>0</v>
      </c>
      <c r="V150" s="1">
        <f>DATE(Oversigtsark!$B$2+4,11,A10)</f>
        <v>46701</v>
      </c>
      <c r="W150">
        <f t="shared" si="63"/>
        <v>1</v>
      </c>
      <c r="X150" s="1">
        <f>DATE(Oversigtsark!$B$2+4,12,A10)</f>
        <v>46731</v>
      </c>
      <c r="Y150">
        <f t="shared" si="64"/>
        <v>1</v>
      </c>
      <c r="Z150" s="1">
        <f>Z148+26</f>
        <v>46500</v>
      </c>
      <c r="AA150" t="s">
        <v>5</v>
      </c>
    </row>
    <row r="151" spans="2:27" x14ac:dyDescent="0.25">
      <c r="B151" s="1">
        <f>DATE(Oversigtsark!$B$2+4,1,A11)</f>
        <v>46398</v>
      </c>
      <c r="C151">
        <f t="shared" si="53"/>
        <v>1</v>
      </c>
      <c r="D151" s="1">
        <f>DATE(Oversigtsark!$B$2+4,2,A11)</f>
        <v>46429</v>
      </c>
      <c r="E151">
        <f t="shared" si="54"/>
        <v>1</v>
      </c>
      <c r="F151" s="1">
        <f>DATE(Oversigtsark!$B$2+4,3,A11)</f>
        <v>46457</v>
      </c>
      <c r="G151">
        <f t="shared" si="55"/>
        <v>1</v>
      </c>
      <c r="H151" s="1">
        <f>DATE(Oversigtsark!$B$2+4,4,A11)</f>
        <v>46488</v>
      </c>
      <c r="I151">
        <f t="shared" si="56"/>
        <v>0</v>
      </c>
      <c r="J151" s="1">
        <f>DATE(Oversigtsark!$B$2+4,5,A11)</f>
        <v>46518</v>
      </c>
      <c r="K151">
        <f t="shared" si="57"/>
        <v>1</v>
      </c>
      <c r="L151" s="1">
        <f>DATE(Oversigtsark!$B$2+4,6,A11)</f>
        <v>46549</v>
      </c>
      <c r="M151">
        <f t="shared" si="58"/>
        <v>1</v>
      </c>
      <c r="N151" s="1">
        <f>DATE(Oversigtsark!$B$2+4,7,A11)</f>
        <v>46579</v>
      </c>
      <c r="O151">
        <f t="shared" si="59"/>
        <v>0</v>
      </c>
      <c r="P151" s="1">
        <f>DATE(Oversigtsark!$B$2+4,8,A11)</f>
        <v>46610</v>
      </c>
      <c r="Q151">
        <f t="shared" si="60"/>
        <v>1</v>
      </c>
      <c r="R151" s="1">
        <f>DATE(Oversigtsark!$B$2+4,9,A11)</f>
        <v>46641</v>
      </c>
      <c r="S151">
        <f t="shared" si="61"/>
        <v>0</v>
      </c>
      <c r="T151" s="1">
        <f>DATE(Oversigtsark!$B$2+4,10,A11)</f>
        <v>46671</v>
      </c>
      <c r="U151">
        <f t="shared" si="62"/>
        <v>1</v>
      </c>
      <c r="V151" s="1">
        <f>DATE(Oversigtsark!$B$2+4,11,A11)</f>
        <v>46702</v>
      </c>
      <c r="W151">
        <f t="shared" si="63"/>
        <v>1</v>
      </c>
      <c r="X151" s="1">
        <f>DATE(Oversigtsark!$B$2+4,12,A11)</f>
        <v>46732</v>
      </c>
      <c r="Y151">
        <f t="shared" si="64"/>
        <v>0</v>
      </c>
      <c r="Z151" s="1">
        <f>Z148+39</f>
        <v>46513</v>
      </c>
      <c r="AA151" t="s">
        <v>6</v>
      </c>
    </row>
    <row r="152" spans="2:27" x14ac:dyDescent="0.25">
      <c r="B152" s="1">
        <f>DATE(Oversigtsark!$B$2+4,1,A12)</f>
        <v>46399</v>
      </c>
      <c r="C152">
        <f t="shared" si="53"/>
        <v>1</v>
      </c>
      <c r="D152" s="1">
        <f>DATE(Oversigtsark!$B$2+4,2,A12)</f>
        <v>46430</v>
      </c>
      <c r="E152">
        <f t="shared" si="54"/>
        <v>1</v>
      </c>
      <c r="F152" s="1">
        <f>DATE(Oversigtsark!$B$2+4,3,A12)</f>
        <v>46458</v>
      </c>
      <c r="G152">
        <f t="shared" si="55"/>
        <v>1</v>
      </c>
      <c r="H152" s="1">
        <f>DATE(Oversigtsark!$B$2+4,4,A12)</f>
        <v>46489</v>
      </c>
      <c r="I152">
        <f t="shared" si="56"/>
        <v>1</v>
      </c>
      <c r="J152" s="1">
        <f>DATE(Oversigtsark!$B$2+4,5,A12)</f>
        <v>46519</v>
      </c>
      <c r="K152">
        <f t="shared" si="57"/>
        <v>1</v>
      </c>
      <c r="L152" s="1">
        <f>DATE(Oversigtsark!$B$2+4,6,A12)</f>
        <v>46550</v>
      </c>
      <c r="M152">
        <f t="shared" si="58"/>
        <v>0</v>
      </c>
      <c r="N152" s="1">
        <f>DATE(Oversigtsark!$B$2+4,7,A12)</f>
        <v>46580</v>
      </c>
      <c r="O152">
        <f t="shared" si="59"/>
        <v>1</v>
      </c>
      <c r="P152" s="1">
        <f>DATE(Oversigtsark!$B$2+4,8,A12)</f>
        <v>46611</v>
      </c>
      <c r="Q152">
        <f t="shared" si="60"/>
        <v>1</v>
      </c>
      <c r="R152" s="1">
        <f>DATE(Oversigtsark!$B$2+4,9,A12)</f>
        <v>46642</v>
      </c>
      <c r="S152">
        <f t="shared" si="61"/>
        <v>0</v>
      </c>
      <c r="T152" s="1">
        <f>DATE(Oversigtsark!$B$2+4,10,A12)</f>
        <v>46672</v>
      </c>
      <c r="U152">
        <f t="shared" si="62"/>
        <v>1</v>
      </c>
      <c r="V152" s="1">
        <f>DATE(Oversigtsark!$B$2+4,11,A12)</f>
        <v>46703</v>
      </c>
      <c r="W152">
        <f t="shared" si="63"/>
        <v>1</v>
      </c>
      <c r="X152" s="1">
        <f>DATE(Oversigtsark!$B$2+4,12,A12)</f>
        <v>46733</v>
      </c>
      <c r="Y152">
        <f t="shared" si="64"/>
        <v>0</v>
      </c>
      <c r="Z152" s="1">
        <f>Z148+40</f>
        <v>46514</v>
      </c>
      <c r="AA152" t="s">
        <v>7</v>
      </c>
    </row>
    <row r="153" spans="2:27" x14ac:dyDescent="0.25">
      <c r="B153" s="1">
        <f>DATE(Oversigtsark!$B$2+4,1,A13)</f>
        <v>46400</v>
      </c>
      <c r="C153">
        <f t="shared" si="53"/>
        <v>1</v>
      </c>
      <c r="D153" s="1">
        <f>DATE(Oversigtsark!$B$2+4,2,A13)</f>
        <v>46431</v>
      </c>
      <c r="E153">
        <f t="shared" si="54"/>
        <v>0</v>
      </c>
      <c r="F153" s="1">
        <f>DATE(Oversigtsark!$B$2+4,3,A13)</f>
        <v>46459</v>
      </c>
      <c r="G153">
        <f t="shared" si="55"/>
        <v>0</v>
      </c>
      <c r="H153" s="1">
        <f>DATE(Oversigtsark!$B$2+4,4,A13)</f>
        <v>46490</v>
      </c>
      <c r="I153">
        <f t="shared" si="56"/>
        <v>1</v>
      </c>
      <c r="J153" s="1">
        <f>DATE(Oversigtsark!$B$2+4,5,A13)</f>
        <v>46520</v>
      </c>
      <c r="K153">
        <f t="shared" si="57"/>
        <v>1</v>
      </c>
      <c r="L153" s="1">
        <f>DATE(Oversigtsark!$B$2+4,6,A13)</f>
        <v>46551</v>
      </c>
      <c r="M153">
        <f t="shared" si="58"/>
        <v>0</v>
      </c>
      <c r="N153" s="1">
        <f>DATE(Oversigtsark!$B$2+4,7,A13)</f>
        <v>46581</v>
      </c>
      <c r="O153">
        <f t="shared" si="59"/>
        <v>1</v>
      </c>
      <c r="P153" s="1">
        <f>DATE(Oversigtsark!$B$2+4,8,A13)</f>
        <v>46612</v>
      </c>
      <c r="Q153">
        <f t="shared" si="60"/>
        <v>1</v>
      </c>
      <c r="R153" s="1">
        <f>DATE(Oversigtsark!$B$2+4,9,A13)</f>
        <v>46643</v>
      </c>
      <c r="S153">
        <f t="shared" si="61"/>
        <v>1</v>
      </c>
      <c r="T153" s="1">
        <f>DATE(Oversigtsark!$B$2+4,10,A13)</f>
        <v>46673</v>
      </c>
      <c r="U153">
        <f t="shared" si="62"/>
        <v>1</v>
      </c>
      <c r="V153" s="1">
        <f>DATE(Oversigtsark!$B$2+4,11,A13)</f>
        <v>46704</v>
      </c>
      <c r="W153">
        <f t="shared" si="63"/>
        <v>0</v>
      </c>
      <c r="X153" s="1">
        <f>DATE(Oversigtsark!$B$2+4,12,A13)</f>
        <v>46734</v>
      </c>
      <c r="Y153">
        <f t="shared" si="64"/>
        <v>1</v>
      </c>
      <c r="Z153" s="1">
        <f>Z148+50</f>
        <v>46524</v>
      </c>
      <c r="AA153" t="s">
        <v>8</v>
      </c>
    </row>
    <row r="154" spans="2:27" x14ac:dyDescent="0.25">
      <c r="B154" s="1">
        <f>DATE(Oversigtsark!$B$2+4,1,A14)</f>
        <v>46401</v>
      </c>
      <c r="C154">
        <f t="shared" si="53"/>
        <v>1</v>
      </c>
      <c r="D154" s="1">
        <f>DATE(Oversigtsark!$B$2+4,2,A14)</f>
        <v>46432</v>
      </c>
      <c r="E154">
        <f t="shared" si="54"/>
        <v>0</v>
      </c>
      <c r="F154" s="1">
        <f>DATE(Oversigtsark!$B$2+4,3,A14)</f>
        <v>46460</v>
      </c>
      <c r="G154">
        <f t="shared" si="55"/>
        <v>0</v>
      </c>
      <c r="H154" s="1">
        <f>DATE(Oversigtsark!$B$2+4,4,A14)</f>
        <v>46491</v>
      </c>
      <c r="I154">
        <f t="shared" si="56"/>
        <v>1</v>
      </c>
      <c r="J154" s="1">
        <f>DATE(Oversigtsark!$B$2+4,5,A14)</f>
        <v>46521</v>
      </c>
      <c r="K154">
        <f t="shared" si="57"/>
        <v>1</v>
      </c>
      <c r="L154" s="1">
        <f>DATE(Oversigtsark!$B$2+4,6,A14)</f>
        <v>46552</v>
      </c>
      <c r="M154">
        <f t="shared" si="58"/>
        <v>1</v>
      </c>
      <c r="N154" s="1">
        <f>DATE(Oversigtsark!$B$2+4,7,A14)</f>
        <v>46582</v>
      </c>
      <c r="O154">
        <f t="shared" si="59"/>
        <v>1</v>
      </c>
      <c r="P154" s="1">
        <f>DATE(Oversigtsark!$B$2+4,8,A14)</f>
        <v>46613</v>
      </c>
      <c r="Q154">
        <f t="shared" si="60"/>
        <v>0</v>
      </c>
      <c r="R154" s="1">
        <f>DATE(Oversigtsark!$B$2+4,9,A14)</f>
        <v>46644</v>
      </c>
      <c r="S154">
        <f t="shared" si="61"/>
        <v>1</v>
      </c>
      <c r="T154" s="1">
        <f>DATE(Oversigtsark!$B$2+4,10,A14)</f>
        <v>46674</v>
      </c>
      <c r="U154">
        <f t="shared" si="62"/>
        <v>1</v>
      </c>
      <c r="V154" s="1">
        <f>DATE(Oversigtsark!$B$2+4,11,A14)</f>
        <v>46705</v>
      </c>
      <c r="W154">
        <f t="shared" si="63"/>
        <v>0</v>
      </c>
      <c r="X154" s="1">
        <f>DATE(Oversigtsark!$B$2+4,12,A14)</f>
        <v>46735</v>
      </c>
      <c r="Y154">
        <f t="shared" si="64"/>
        <v>1</v>
      </c>
      <c r="Z154" s="1">
        <f>DATE(Z141,6,5)</f>
        <v>46543</v>
      </c>
      <c r="AA154" t="s">
        <v>9</v>
      </c>
    </row>
    <row r="155" spans="2:27" x14ac:dyDescent="0.25">
      <c r="B155" s="1">
        <f>DATE(Oversigtsark!$B$2+4,1,A15)</f>
        <v>46402</v>
      </c>
      <c r="C155">
        <f t="shared" si="53"/>
        <v>1</v>
      </c>
      <c r="D155" s="1">
        <f>DATE(Oversigtsark!$B$2+4,2,A15)</f>
        <v>46433</v>
      </c>
      <c r="E155">
        <f t="shared" si="54"/>
        <v>1</v>
      </c>
      <c r="F155" s="1">
        <f>DATE(Oversigtsark!$B$2+4,3,A15)</f>
        <v>46461</v>
      </c>
      <c r="G155">
        <f t="shared" si="55"/>
        <v>1</v>
      </c>
      <c r="H155" s="1">
        <f>DATE(Oversigtsark!$B$2+4,4,A15)</f>
        <v>46492</v>
      </c>
      <c r="I155">
        <f t="shared" si="56"/>
        <v>1</v>
      </c>
      <c r="J155" s="1">
        <f>DATE(Oversigtsark!$B$2+4,5,A15)</f>
        <v>46522</v>
      </c>
      <c r="K155">
        <f t="shared" si="57"/>
        <v>0</v>
      </c>
      <c r="L155" s="1">
        <f>DATE(Oversigtsark!$B$2+4,6,A15)</f>
        <v>46553</v>
      </c>
      <c r="M155">
        <f t="shared" si="58"/>
        <v>1</v>
      </c>
      <c r="N155" s="1">
        <f>DATE(Oversigtsark!$B$2+4,7,A15)</f>
        <v>46583</v>
      </c>
      <c r="O155">
        <f t="shared" si="59"/>
        <v>1</v>
      </c>
      <c r="P155" s="1">
        <f>DATE(Oversigtsark!$B$2+4,8,A15)</f>
        <v>46614</v>
      </c>
      <c r="Q155">
        <f t="shared" si="60"/>
        <v>0</v>
      </c>
      <c r="R155" s="1">
        <f>DATE(Oversigtsark!$B$2+4,9,A15)</f>
        <v>46645</v>
      </c>
      <c r="S155">
        <f t="shared" si="61"/>
        <v>1</v>
      </c>
      <c r="T155" s="1">
        <f>DATE(Oversigtsark!$B$2+4,10,A15)</f>
        <v>46675</v>
      </c>
      <c r="U155">
        <f t="shared" si="62"/>
        <v>1</v>
      </c>
      <c r="V155" s="1">
        <f>DATE(Oversigtsark!$B$2+4,11,A15)</f>
        <v>46706</v>
      </c>
      <c r="W155">
        <f t="shared" si="63"/>
        <v>1</v>
      </c>
      <c r="X155" s="1">
        <f>DATE(Oversigtsark!$B$2+4,12,A15)</f>
        <v>46736</v>
      </c>
      <c r="Y155">
        <f t="shared" si="64"/>
        <v>1</v>
      </c>
      <c r="Z155" s="1">
        <f>DATE(Z141,12,24)</f>
        <v>46745</v>
      </c>
      <c r="AA155" t="s">
        <v>10</v>
      </c>
    </row>
    <row r="156" spans="2:27" x14ac:dyDescent="0.25">
      <c r="B156" s="1">
        <f>DATE(Oversigtsark!$B$2+4,1,A16)</f>
        <v>46403</v>
      </c>
      <c r="C156">
        <f t="shared" si="53"/>
        <v>0</v>
      </c>
      <c r="D156" s="1">
        <f>DATE(Oversigtsark!$B$2+4,2,A16)</f>
        <v>46434</v>
      </c>
      <c r="E156">
        <f t="shared" si="54"/>
        <v>1</v>
      </c>
      <c r="F156" s="1">
        <f>DATE(Oversigtsark!$B$2+4,3,A16)</f>
        <v>46462</v>
      </c>
      <c r="G156">
        <f t="shared" si="55"/>
        <v>1</v>
      </c>
      <c r="H156" s="1">
        <f>DATE(Oversigtsark!$B$2+4,4,A16)</f>
        <v>46493</v>
      </c>
      <c r="I156">
        <f t="shared" si="56"/>
        <v>1</v>
      </c>
      <c r="J156" s="1">
        <f>DATE(Oversigtsark!$B$2+4,5,A16)</f>
        <v>46523</v>
      </c>
      <c r="K156">
        <f t="shared" si="57"/>
        <v>0</v>
      </c>
      <c r="L156" s="1">
        <f>DATE(Oversigtsark!$B$2+4,6,A16)</f>
        <v>46554</v>
      </c>
      <c r="M156">
        <f t="shared" si="58"/>
        <v>1</v>
      </c>
      <c r="N156" s="1">
        <f>DATE(Oversigtsark!$B$2+4,7,A16)</f>
        <v>46584</v>
      </c>
      <c r="O156">
        <f t="shared" si="59"/>
        <v>1</v>
      </c>
      <c r="P156" s="1">
        <f>DATE(Oversigtsark!$B$2+4,8,A16)</f>
        <v>46615</v>
      </c>
      <c r="Q156">
        <f t="shared" si="60"/>
        <v>1</v>
      </c>
      <c r="R156" s="1">
        <f>DATE(Oversigtsark!$B$2+4,9,A16)</f>
        <v>46646</v>
      </c>
      <c r="S156">
        <f t="shared" si="61"/>
        <v>1</v>
      </c>
      <c r="T156" s="1">
        <f>DATE(Oversigtsark!$B$2+4,10,A16)</f>
        <v>46676</v>
      </c>
      <c r="U156">
        <f t="shared" si="62"/>
        <v>0</v>
      </c>
      <c r="V156" s="1">
        <f>DATE(Oversigtsark!$B$2+4,11,A16)</f>
        <v>46707</v>
      </c>
      <c r="W156">
        <f t="shared" si="63"/>
        <v>1</v>
      </c>
      <c r="X156" s="1">
        <f>DATE(Oversigtsark!$B$2+4,12,A16)</f>
        <v>46737</v>
      </c>
      <c r="Y156">
        <f t="shared" si="64"/>
        <v>1</v>
      </c>
      <c r="Z156" s="1">
        <f>DATE(Z141,12,25)</f>
        <v>46746</v>
      </c>
      <c r="AA156" t="s">
        <v>11</v>
      </c>
    </row>
    <row r="157" spans="2:27" x14ac:dyDescent="0.25">
      <c r="B157" s="1">
        <f>DATE(Oversigtsark!$B$2+4,1,A17)</f>
        <v>46404</v>
      </c>
      <c r="C157">
        <f t="shared" si="53"/>
        <v>0</v>
      </c>
      <c r="D157" s="1">
        <f>DATE(Oversigtsark!$B$2+4,2,A17)</f>
        <v>46435</v>
      </c>
      <c r="E157">
        <f t="shared" si="54"/>
        <v>1</v>
      </c>
      <c r="F157" s="1">
        <f>DATE(Oversigtsark!$B$2+4,3,A17)</f>
        <v>46463</v>
      </c>
      <c r="G157">
        <f t="shared" si="55"/>
        <v>1</v>
      </c>
      <c r="H157" s="1">
        <f>DATE(Oversigtsark!$B$2+4,4,A17)</f>
        <v>46494</v>
      </c>
      <c r="I157">
        <f t="shared" si="56"/>
        <v>0</v>
      </c>
      <c r="J157" s="1">
        <f>DATE(Oversigtsark!$B$2+4,5,A17)</f>
        <v>46524</v>
      </c>
      <c r="K157">
        <f t="shared" si="57"/>
        <v>0</v>
      </c>
      <c r="L157" s="1">
        <f>DATE(Oversigtsark!$B$2+4,6,A17)</f>
        <v>46555</v>
      </c>
      <c r="M157">
        <f t="shared" si="58"/>
        <v>1</v>
      </c>
      <c r="N157" s="1">
        <f>DATE(Oversigtsark!$B$2+4,7,A17)</f>
        <v>46585</v>
      </c>
      <c r="O157">
        <f t="shared" si="59"/>
        <v>0</v>
      </c>
      <c r="P157" s="1">
        <f>DATE(Oversigtsark!$B$2+4,8,A17)</f>
        <v>46616</v>
      </c>
      <c r="Q157">
        <f t="shared" si="60"/>
        <v>1</v>
      </c>
      <c r="R157" s="1">
        <f>DATE(Oversigtsark!$B$2+4,9,A17)</f>
        <v>46647</v>
      </c>
      <c r="S157">
        <f t="shared" si="61"/>
        <v>1</v>
      </c>
      <c r="T157" s="1">
        <f>DATE(Oversigtsark!$B$2+4,10,A17)</f>
        <v>46677</v>
      </c>
      <c r="U157">
        <f t="shared" si="62"/>
        <v>0</v>
      </c>
      <c r="V157" s="1">
        <f>DATE(Oversigtsark!$B$2+4,11,A17)</f>
        <v>46708</v>
      </c>
      <c r="W157">
        <f t="shared" si="63"/>
        <v>1</v>
      </c>
      <c r="X157" s="1">
        <f>DATE(Oversigtsark!$B$2+4,12,A17)</f>
        <v>46738</v>
      </c>
      <c r="Y157">
        <f t="shared" si="64"/>
        <v>1</v>
      </c>
      <c r="Z157" s="1">
        <f>DATE(Z141,12,26)</f>
        <v>46747</v>
      </c>
      <c r="AA157" t="s">
        <v>12</v>
      </c>
    </row>
    <row r="158" spans="2:27" x14ac:dyDescent="0.25">
      <c r="B158" s="1">
        <f>DATE(Oversigtsark!$B$2+4,1,A18)</f>
        <v>46405</v>
      </c>
      <c r="C158">
        <f t="shared" si="53"/>
        <v>1</v>
      </c>
      <c r="D158" s="1">
        <f>DATE(Oversigtsark!$B$2+4,2,A18)</f>
        <v>46436</v>
      </c>
      <c r="E158">
        <f t="shared" si="54"/>
        <v>1</v>
      </c>
      <c r="F158" s="1">
        <f>DATE(Oversigtsark!$B$2+4,3,A18)</f>
        <v>46464</v>
      </c>
      <c r="G158">
        <f t="shared" si="55"/>
        <v>1</v>
      </c>
      <c r="H158" s="1">
        <f>DATE(Oversigtsark!$B$2+4,4,A18)</f>
        <v>46495</v>
      </c>
      <c r="I158">
        <f t="shared" si="56"/>
        <v>0</v>
      </c>
      <c r="J158" s="1">
        <f>DATE(Oversigtsark!$B$2+4,5,A18)</f>
        <v>46525</v>
      </c>
      <c r="K158">
        <f t="shared" si="57"/>
        <v>1</v>
      </c>
      <c r="L158" s="1">
        <f>DATE(Oversigtsark!$B$2+4,6,A18)</f>
        <v>46556</v>
      </c>
      <c r="M158">
        <f t="shared" si="58"/>
        <v>1</v>
      </c>
      <c r="N158" s="1">
        <f>DATE(Oversigtsark!$B$2+4,7,A18)</f>
        <v>46586</v>
      </c>
      <c r="O158">
        <f t="shared" si="59"/>
        <v>0</v>
      </c>
      <c r="P158" s="1">
        <f>DATE(Oversigtsark!$B$2+4,8,A18)</f>
        <v>46617</v>
      </c>
      <c r="Q158">
        <f t="shared" si="60"/>
        <v>1</v>
      </c>
      <c r="R158" s="1">
        <f>DATE(Oversigtsark!$B$2+4,9,A18)</f>
        <v>46648</v>
      </c>
      <c r="S158">
        <f t="shared" si="61"/>
        <v>0</v>
      </c>
      <c r="T158" s="1">
        <f>DATE(Oversigtsark!$B$2+4,10,A18)</f>
        <v>46678</v>
      </c>
      <c r="U158">
        <f t="shared" si="62"/>
        <v>1</v>
      </c>
      <c r="V158" s="1">
        <f>DATE(Oversigtsark!$B$2+4,11,A18)</f>
        <v>46709</v>
      </c>
      <c r="W158">
        <f t="shared" si="63"/>
        <v>1</v>
      </c>
      <c r="X158" s="1">
        <f>DATE(Oversigtsark!$B$2+4,12,A18)</f>
        <v>46739</v>
      </c>
      <c r="Y158">
        <f t="shared" si="64"/>
        <v>0</v>
      </c>
      <c r="Z158" s="1">
        <f>DATE(Z141,12,27)</f>
        <v>46748</v>
      </c>
      <c r="AA158" t="s">
        <v>7</v>
      </c>
    </row>
    <row r="159" spans="2:27" x14ac:dyDescent="0.25">
      <c r="B159" s="1">
        <f>DATE(Oversigtsark!$B$2+4,1,A19)</f>
        <v>46406</v>
      </c>
      <c r="C159">
        <f t="shared" si="53"/>
        <v>1</v>
      </c>
      <c r="D159" s="1">
        <f>DATE(Oversigtsark!$B$2+4,2,A19)</f>
        <v>46437</v>
      </c>
      <c r="E159">
        <f t="shared" si="54"/>
        <v>1</v>
      </c>
      <c r="F159" s="1">
        <f>DATE(Oversigtsark!$B$2+4,3,A19)</f>
        <v>46465</v>
      </c>
      <c r="G159">
        <f t="shared" si="55"/>
        <v>1</v>
      </c>
      <c r="H159" s="1">
        <f>DATE(Oversigtsark!$B$2+4,4,A19)</f>
        <v>46496</v>
      </c>
      <c r="I159">
        <f t="shared" si="56"/>
        <v>1</v>
      </c>
      <c r="J159" s="1">
        <f>DATE(Oversigtsark!$B$2+4,5,A19)</f>
        <v>46526</v>
      </c>
      <c r="K159">
        <f t="shared" si="57"/>
        <v>1</v>
      </c>
      <c r="L159" s="1">
        <f>DATE(Oversigtsark!$B$2+4,6,A19)</f>
        <v>46557</v>
      </c>
      <c r="M159">
        <f t="shared" si="58"/>
        <v>0</v>
      </c>
      <c r="N159" s="1">
        <f>DATE(Oversigtsark!$B$2+4,7,A19)</f>
        <v>46587</v>
      </c>
      <c r="O159">
        <f t="shared" si="59"/>
        <v>1</v>
      </c>
      <c r="P159" s="1">
        <f>DATE(Oversigtsark!$B$2+4,8,A19)</f>
        <v>46618</v>
      </c>
      <c r="Q159">
        <f t="shared" si="60"/>
        <v>1</v>
      </c>
      <c r="R159" s="1">
        <f>DATE(Oversigtsark!$B$2+4,9,A19)</f>
        <v>46649</v>
      </c>
      <c r="S159">
        <f t="shared" si="61"/>
        <v>0</v>
      </c>
      <c r="T159" s="1">
        <f>DATE(Oversigtsark!$B$2+4,10,A19)</f>
        <v>46679</v>
      </c>
      <c r="U159">
        <f t="shared" si="62"/>
        <v>1</v>
      </c>
      <c r="V159" s="1">
        <f>DATE(Oversigtsark!$B$2+4,11,A19)</f>
        <v>46710</v>
      </c>
      <c r="W159">
        <f t="shared" si="63"/>
        <v>1</v>
      </c>
      <c r="X159" s="1">
        <f>DATE(Oversigtsark!$B$2+4,12,A19)</f>
        <v>46740</v>
      </c>
      <c r="Y159">
        <f t="shared" si="64"/>
        <v>0</v>
      </c>
      <c r="Z159" s="1">
        <f>DATE(Z141,12,28)</f>
        <v>46749</v>
      </c>
      <c r="AA159" t="s">
        <v>7</v>
      </c>
    </row>
    <row r="160" spans="2:27" x14ac:dyDescent="0.25">
      <c r="B160" s="1">
        <f>DATE(Oversigtsark!$B$2+4,1,A20)</f>
        <v>46407</v>
      </c>
      <c r="C160">
        <f t="shared" si="53"/>
        <v>1</v>
      </c>
      <c r="D160" s="1">
        <f>DATE(Oversigtsark!$B$2+4,2,A20)</f>
        <v>46438</v>
      </c>
      <c r="E160">
        <f t="shared" si="54"/>
        <v>0</v>
      </c>
      <c r="F160" s="1">
        <f>DATE(Oversigtsark!$B$2+4,3,A20)</f>
        <v>46466</v>
      </c>
      <c r="G160">
        <f t="shared" si="55"/>
        <v>0</v>
      </c>
      <c r="H160" s="1">
        <f>DATE(Oversigtsark!$B$2+4,4,A20)</f>
        <v>46497</v>
      </c>
      <c r="I160">
        <f t="shared" si="56"/>
        <v>1</v>
      </c>
      <c r="J160" s="1">
        <f>DATE(Oversigtsark!$B$2+4,5,A20)</f>
        <v>46527</v>
      </c>
      <c r="K160">
        <f t="shared" si="57"/>
        <v>1</v>
      </c>
      <c r="L160" s="1">
        <f>DATE(Oversigtsark!$B$2+4,6,A20)</f>
        <v>46558</v>
      </c>
      <c r="M160">
        <f t="shared" si="58"/>
        <v>0</v>
      </c>
      <c r="N160" s="1">
        <f>DATE(Oversigtsark!$B$2+4,7,A20)</f>
        <v>46588</v>
      </c>
      <c r="O160">
        <f t="shared" si="59"/>
        <v>1</v>
      </c>
      <c r="P160" s="1">
        <f>DATE(Oversigtsark!$B$2+4,8,A20)</f>
        <v>46619</v>
      </c>
      <c r="Q160">
        <f t="shared" si="60"/>
        <v>1</v>
      </c>
      <c r="R160" s="1">
        <f>DATE(Oversigtsark!$B$2+4,9,A20)</f>
        <v>46650</v>
      </c>
      <c r="S160">
        <f t="shared" si="61"/>
        <v>1</v>
      </c>
      <c r="T160" s="1">
        <f>DATE(Oversigtsark!$B$2+4,10,A20)</f>
        <v>46680</v>
      </c>
      <c r="U160">
        <f t="shared" si="62"/>
        <v>1</v>
      </c>
      <c r="V160" s="1">
        <f>DATE(Oversigtsark!$B$2+4,11,A20)</f>
        <v>46711</v>
      </c>
      <c r="W160">
        <f t="shared" si="63"/>
        <v>0</v>
      </c>
      <c r="X160" s="1">
        <f>DATE(Oversigtsark!$B$2+4,12,A20)</f>
        <v>46741</v>
      </c>
      <c r="Y160">
        <f t="shared" si="64"/>
        <v>1</v>
      </c>
      <c r="Z160" s="1">
        <f>DATE(Z141,12,29)</f>
        <v>46750</v>
      </c>
      <c r="AA160" t="s">
        <v>7</v>
      </c>
    </row>
    <row r="161" spans="1:27" x14ac:dyDescent="0.25">
      <c r="B161" s="1">
        <f>DATE(Oversigtsark!$B$2+4,1,A21)</f>
        <v>46408</v>
      </c>
      <c r="C161">
        <f t="shared" si="53"/>
        <v>1</v>
      </c>
      <c r="D161" s="1">
        <f>DATE(Oversigtsark!$B$2+4,2,A21)</f>
        <v>46439</v>
      </c>
      <c r="E161">
        <f t="shared" si="54"/>
        <v>0</v>
      </c>
      <c r="F161" s="1">
        <f>DATE(Oversigtsark!$B$2+4,3,A21)</f>
        <v>46467</v>
      </c>
      <c r="G161">
        <f t="shared" si="55"/>
        <v>0</v>
      </c>
      <c r="H161" s="1">
        <f>DATE(Oversigtsark!$B$2+4,4,A21)</f>
        <v>46498</v>
      </c>
      <c r="I161">
        <f t="shared" si="56"/>
        <v>1</v>
      </c>
      <c r="J161" s="1">
        <f>DATE(Oversigtsark!$B$2+4,5,A21)</f>
        <v>46528</v>
      </c>
      <c r="K161">
        <f t="shared" si="57"/>
        <v>1</v>
      </c>
      <c r="L161" s="1">
        <f>DATE(Oversigtsark!$B$2+4,6,A21)</f>
        <v>46559</v>
      </c>
      <c r="M161">
        <f t="shared" si="58"/>
        <v>1</v>
      </c>
      <c r="N161" s="1">
        <f>DATE(Oversigtsark!$B$2+4,7,A21)</f>
        <v>46589</v>
      </c>
      <c r="O161">
        <f t="shared" si="59"/>
        <v>1</v>
      </c>
      <c r="P161" s="1">
        <f>DATE(Oversigtsark!$B$2+4,8,A21)</f>
        <v>46620</v>
      </c>
      <c r="Q161">
        <f t="shared" si="60"/>
        <v>0</v>
      </c>
      <c r="R161" s="1">
        <f>DATE(Oversigtsark!$B$2+4,9,A21)</f>
        <v>46651</v>
      </c>
      <c r="S161">
        <f t="shared" si="61"/>
        <v>1</v>
      </c>
      <c r="T161" s="1">
        <f>DATE(Oversigtsark!$B$2+4,10,A21)</f>
        <v>46681</v>
      </c>
      <c r="U161">
        <f t="shared" si="62"/>
        <v>1</v>
      </c>
      <c r="V161" s="1">
        <f>DATE(Oversigtsark!$B$2+4,11,A21)</f>
        <v>46712</v>
      </c>
      <c r="W161">
        <f t="shared" si="63"/>
        <v>0</v>
      </c>
      <c r="X161" s="1">
        <f>DATE(Oversigtsark!$B$2+4,12,A21)</f>
        <v>46742</v>
      </c>
      <c r="Y161">
        <f t="shared" si="64"/>
        <v>1</v>
      </c>
      <c r="Z161" s="1">
        <f>DATE(Z141,12,30)</f>
        <v>46751</v>
      </c>
      <c r="AA161" t="s">
        <v>7</v>
      </c>
    </row>
    <row r="162" spans="1:27" x14ac:dyDescent="0.25">
      <c r="B162" s="1">
        <f>DATE(Oversigtsark!$B$2+4,1,A22)</f>
        <v>46409</v>
      </c>
      <c r="C162">
        <f t="shared" si="53"/>
        <v>1</v>
      </c>
      <c r="D162" s="1">
        <f>DATE(Oversigtsark!$B$2+4,2,A22)</f>
        <v>46440</v>
      </c>
      <c r="E162">
        <f t="shared" si="54"/>
        <v>1</v>
      </c>
      <c r="F162" s="1">
        <f>DATE(Oversigtsark!$B$2+4,3,A22)</f>
        <v>46468</v>
      </c>
      <c r="G162">
        <f t="shared" si="55"/>
        <v>0</v>
      </c>
      <c r="H162" s="1">
        <f>DATE(Oversigtsark!$B$2+4,4,A22)</f>
        <v>46499</v>
      </c>
      <c r="I162">
        <f t="shared" si="56"/>
        <v>1</v>
      </c>
      <c r="J162" s="1">
        <f>DATE(Oversigtsark!$B$2+4,5,A22)</f>
        <v>46529</v>
      </c>
      <c r="K162">
        <f t="shared" si="57"/>
        <v>0</v>
      </c>
      <c r="L162" s="1">
        <f>DATE(Oversigtsark!$B$2+4,6,A22)</f>
        <v>46560</v>
      </c>
      <c r="M162">
        <f t="shared" si="58"/>
        <v>1</v>
      </c>
      <c r="N162" s="1">
        <f>DATE(Oversigtsark!$B$2+4,7,A22)</f>
        <v>46590</v>
      </c>
      <c r="O162">
        <f t="shared" si="59"/>
        <v>1</v>
      </c>
      <c r="P162" s="1">
        <f>DATE(Oversigtsark!$B$2+4,8,A22)</f>
        <v>46621</v>
      </c>
      <c r="Q162">
        <f t="shared" si="60"/>
        <v>0</v>
      </c>
      <c r="R162" s="1">
        <f>DATE(Oversigtsark!$B$2+4,9,A22)</f>
        <v>46652</v>
      </c>
      <c r="S162">
        <f t="shared" si="61"/>
        <v>1</v>
      </c>
      <c r="T162" s="1">
        <f>DATE(Oversigtsark!$B$2+4,10,A22)</f>
        <v>46682</v>
      </c>
      <c r="U162">
        <f t="shared" si="62"/>
        <v>1</v>
      </c>
      <c r="V162" s="1">
        <f>DATE(Oversigtsark!$B$2+4,11,A22)</f>
        <v>46713</v>
      </c>
      <c r="W162">
        <f t="shared" si="63"/>
        <v>1</v>
      </c>
      <c r="X162" s="1">
        <f>DATE(Oversigtsark!$B$2+4,12,A22)</f>
        <v>46743</v>
      </c>
      <c r="Y162">
        <f t="shared" si="64"/>
        <v>1</v>
      </c>
      <c r="Z162" s="1">
        <f>DATE(Z141,12,31)</f>
        <v>46752</v>
      </c>
      <c r="AA162" t="s">
        <v>13</v>
      </c>
    </row>
    <row r="163" spans="1:27" x14ac:dyDescent="0.25">
      <c r="B163" s="1">
        <f>DATE(Oversigtsark!$B$2+4,1,A23)</f>
        <v>46410</v>
      </c>
      <c r="C163">
        <f t="shared" si="53"/>
        <v>0</v>
      </c>
      <c r="D163" s="1">
        <f>DATE(Oversigtsark!$B$2+4,2,A23)</f>
        <v>46441</v>
      </c>
      <c r="E163">
        <f t="shared" si="54"/>
        <v>1</v>
      </c>
      <c r="F163" s="1">
        <f>DATE(Oversigtsark!$B$2+4,3,A23)</f>
        <v>46469</v>
      </c>
      <c r="G163">
        <f t="shared" si="55"/>
        <v>0</v>
      </c>
      <c r="H163" s="1">
        <f>DATE(Oversigtsark!$B$2+4,4,A23)</f>
        <v>46500</v>
      </c>
      <c r="I163">
        <f t="shared" si="56"/>
        <v>0</v>
      </c>
      <c r="J163" s="1">
        <f>DATE(Oversigtsark!$B$2+4,5,A23)</f>
        <v>46530</v>
      </c>
      <c r="K163">
        <f t="shared" si="57"/>
        <v>0</v>
      </c>
      <c r="L163" s="1">
        <f>DATE(Oversigtsark!$B$2+4,6,A23)</f>
        <v>46561</v>
      </c>
      <c r="M163">
        <f t="shared" si="58"/>
        <v>1</v>
      </c>
      <c r="N163" s="1">
        <f>DATE(Oversigtsark!$B$2+4,7,A23)</f>
        <v>46591</v>
      </c>
      <c r="O163">
        <f t="shared" si="59"/>
        <v>1</v>
      </c>
      <c r="P163" s="1">
        <f>DATE(Oversigtsark!$B$2+4,8,A23)</f>
        <v>46622</v>
      </c>
      <c r="Q163">
        <f t="shared" si="60"/>
        <v>1</v>
      </c>
      <c r="R163" s="1">
        <f>DATE(Oversigtsark!$B$2+4,9,A23)</f>
        <v>46653</v>
      </c>
      <c r="S163">
        <f t="shared" si="61"/>
        <v>1</v>
      </c>
      <c r="T163" s="1">
        <f>DATE(Oversigtsark!$B$2+4,10,A23)</f>
        <v>46683</v>
      </c>
      <c r="U163">
        <f t="shared" si="62"/>
        <v>0</v>
      </c>
      <c r="V163" s="1">
        <f>DATE(Oversigtsark!$B$2+4,11,A23)</f>
        <v>46714</v>
      </c>
      <c r="W163">
        <f t="shared" si="63"/>
        <v>1</v>
      </c>
      <c r="X163" s="1">
        <f>DATE(Oversigtsark!$B$2+4,12,A23)</f>
        <v>46744</v>
      </c>
      <c r="Y163">
        <f t="shared" si="64"/>
        <v>1</v>
      </c>
    </row>
    <row r="164" spans="1:27" x14ac:dyDescent="0.25">
      <c r="B164" s="1">
        <f>DATE(Oversigtsark!$B$2+4,1,A24)</f>
        <v>46411</v>
      </c>
      <c r="C164">
        <f t="shared" si="53"/>
        <v>0</v>
      </c>
      <c r="D164" s="1">
        <f>DATE(Oversigtsark!$B$2+4,2,A24)</f>
        <v>46442</v>
      </c>
      <c r="E164">
        <f t="shared" si="54"/>
        <v>1</v>
      </c>
      <c r="F164" s="1">
        <f>DATE(Oversigtsark!$B$2+4,3,A24)</f>
        <v>46470</v>
      </c>
      <c r="G164">
        <f t="shared" si="55"/>
        <v>0</v>
      </c>
      <c r="H164" s="1">
        <f>DATE(Oversigtsark!$B$2+4,4,A24)</f>
        <v>46501</v>
      </c>
      <c r="I164">
        <f t="shared" si="56"/>
        <v>0</v>
      </c>
      <c r="J164" s="1">
        <f>DATE(Oversigtsark!$B$2+4,5,A24)</f>
        <v>46531</v>
      </c>
      <c r="K164">
        <f t="shared" si="57"/>
        <v>1</v>
      </c>
      <c r="L164" s="1">
        <f>DATE(Oversigtsark!$B$2+4,6,A24)</f>
        <v>46562</v>
      </c>
      <c r="M164">
        <f t="shared" si="58"/>
        <v>1</v>
      </c>
      <c r="N164" s="1">
        <f>DATE(Oversigtsark!$B$2+4,7,A24)</f>
        <v>46592</v>
      </c>
      <c r="O164">
        <f t="shared" si="59"/>
        <v>0</v>
      </c>
      <c r="P164" s="1">
        <f>DATE(Oversigtsark!$B$2+4,8,A24)</f>
        <v>46623</v>
      </c>
      <c r="Q164">
        <f t="shared" si="60"/>
        <v>1</v>
      </c>
      <c r="R164" s="1">
        <f>DATE(Oversigtsark!$B$2+4,9,A24)</f>
        <v>46654</v>
      </c>
      <c r="S164">
        <f t="shared" si="61"/>
        <v>1</v>
      </c>
      <c r="T164" s="1">
        <f>DATE(Oversigtsark!$B$2+4,10,A24)</f>
        <v>46684</v>
      </c>
      <c r="U164">
        <f t="shared" si="62"/>
        <v>0</v>
      </c>
      <c r="V164" s="1">
        <f>DATE(Oversigtsark!$B$2+4,11,A24)</f>
        <v>46715</v>
      </c>
      <c r="W164">
        <f t="shared" si="63"/>
        <v>1</v>
      </c>
      <c r="X164" s="1">
        <f>DATE(Oversigtsark!$B$2+4,12,A24)</f>
        <v>46745</v>
      </c>
      <c r="Y164">
        <f t="shared" si="64"/>
        <v>0</v>
      </c>
    </row>
    <row r="165" spans="1:27" x14ac:dyDescent="0.25">
      <c r="B165" s="1">
        <f>DATE(Oversigtsark!$B$2+4,1,A25)</f>
        <v>46412</v>
      </c>
      <c r="C165">
        <f t="shared" si="53"/>
        <v>1</v>
      </c>
      <c r="D165" s="1">
        <f>DATE(Oversigtsark!$B$2+4,2,A25)</f>
        <v>46443</v>
      </c>
      <c r="E165">
        <f t="shared" si="54"/>
        <v>1</v>
      </c>
      <c r="F165" s="1">
        <f>DATE(Oversigtsark!$B$2+4,3,A25)</f>
        <v>46471</v>
      </c>
      <c r="G165">
        <f t="shared" si="55"/>
        <v>0</v>
      </c>
      <c r="H165" s="1">
        <f>DATE(Oversigtsark!$B$2+4,4,A25)</f>
        <v>46502</v>
      </c>
      <c r="I165">
        <f t="shared" si="56"/>
        <v>0</v>
      </c>
      <c r="J165" s="1">
        <f>DATE(Oversigtsark!$B$2+4,5,A25)</f>
        <v>46532</v>
      </c>
      <c r="K165">
        <f t="shared" si="57"/>
        <v>1</v>
      </c>
      <c r="L165" s="1">
        <f>DATE(Oversigtsark!$B$2+4,6,A25)</f>
        <v>46563</v>
      </c>
      <c r="M165">
        <f t="shared" si="58"/>
        <v>1</v>
      </c>
      <c r="N165" s="1">
        <f>DATE(Oversigtsark!$B$2+4,7,A25)</f>
        <v>46593</v>
      </c>
      <c r="O165">
        <f t="shared" si="59"/>
        <v>0</v>
      </c>
      <c r="P165" s="1">
        <f>DATE(Oversigtsark!$B$2+4,8,A25)</f>
        <v>46624</v>
      </c>
      <c r="Q165">
        <f t="shared" si="60"/>
        <v>1</v>
      </c>
      <c r="R165" s="1">
        <f>DATE(Oversigtsark!$B$2+4,9,A25)</f>
        <v>46655</v>
      </c>
      <c r="S165">
        <f t="shared" si="61"/>
        <v>0</v>
      </c>
      <c r="T165" s="1">
        <f>DATE(Oversigtsark!$B$2+4,10,A25)</f>
        <v>46685</v>
      </c>
      <c r="U165">
        <f t="shared" si="62"/>
        <v>1</v>
      </c>
      <c r="V165" s="1">
        <f>DATE(Oversigtsark!$B$2+4,11,A25)</f>
        <v>46716</v>
      </c>
      <c r="W165">
        <f t="shared" si="63"/>
        <v>1</v>
      </c>
      <c r="X165" s="1">
        <f>DATE(Oversigtsark!$B$2+4,12,A25)</f>
        <v>46746</v>
      </c>
      <c r="Y165">
        <f t="shared" si="64"/>
        <v>0</v>
      </c>
    </row>
    <row r="166" spans="1:27" x14ac:dyDescent="0.25">
      <c r="B166" s="1">
        <f>DATE(Oversigtsark!$B$2+4,1,A26)</f>
        <v>46413</v>
      </c>
      <c r="C166">
        <f t="shared" si="53"/>
        <v>1</v>
      </c>
      <c r="D166" s="1">
        <f>DATE(Oversigtsark!$B$2+4,2,A26)</f>
        <v>46444</v>
      </c>
      <c r="E166">
        <f t="shared" si="54"/>
        <v>1</v>
      </c>
      <c r="F166" s="1">
        <f>DATE(Oversigtsark!$B$2+4,3,A26)</f>
        <v>46472</v>
      </c>
      <c r="G166">
        <f t="shared" si="55"/>
        <v>0</v>
      </c>
      <c r="H166" s="1">
        <f>DATE(Oversigtsark!$B$2+4,4,A26)</f>
        <v>46503</v>
      </c>
      <c r="I166">
        <f t="shared" si="56"/>
        <v>1</v>
      </c>
      <c r="J166" s="1">
        <f>DATE(Oversigtsark!$B$2+4,5,A26)</f>
        <v>46533</v>
      </c>
      <c r="K166">
        <f t="shared" si="57"/>
        <v>1</v>
      </c>
      <c r="L166" s="1">
        <f>DATE(Oversigtsark!$B$2+4,6,A26)</f>
        <v>46564</v>
      </c>
      <c r="M166">
        <f t="shared" si="58"/>
        <v>0</v>
      </c>
      <c r="N166" s="1">
        <f>DATE(Oversigtsark!$B$2+4,7,A26)</f>
        <v>46594</v>
      </c>
      <c r="O166">
        <f t="shared" si="59"/>
        <v>1</v>
      </c>
      <c r="P166" s="1">
        <f>DATE(Oversigtsark!$B$2+4,8,A26)</f>
        <v>46625</v>
      </c>
      <c r="Q166">
        <f t="shared" si="60"/>
        <v>1</v>
      </c>
      <c r="R166" s="1">
        <f>DATE(Oversigtsark!$B$2+4,9,A26)</f>
        <v>46656</v>
      </c>
      <c r="S166">
        <f t="shared" si="61"/>
        <v>0</v>
      </c>
      <c r="T166" s="1">
        <f>DATE(Oversigtsark!$B$2+4,10,A26)</f>
        <v>46686</v>
      </c>
      <c r="U166">
        <f t="shared" si="62"/>
        <v>1</v>
      </c>
      <c r="V166" s="1">
        <f>DATE(Oversigtsark!$B$2+4,11,A26)</f>
        <v>46717</v>
      </c>
      <c r="W166">
        <f t="shared" si="63"/>
        <v>1</v>
      </c>
      <c r="X166" s="1">
        <f>DATE(Oversigtsark!$B$2+4,12,A26)</f>
        <v>46747</v>
      </c>
      <c r="Y166">
        <f t="shared" si="64"/>
        <v>0</v>
      </c>
    </row>
    <row r="167" spans="1:27" x14ac:dyDescent="0.25">
      <c r="B167" s="1">
        <f>DATE(Oversigtsark!$B$2+4,1,A27)</f>
        <v>46414</v>
      </c>
      <c r="C167">
        <f t="shared" si="53"/>
        <v>1</v>
      </c>
      <c r="D167" s="1">
        <f>DATE(Oversigtsark!$B$2+4,2,A27)</f>
        <v>46445</v>
      </c>
      <c r="E167">
        <f t="shared" si="54"/>
        <v>0</v>
      </c>
      <c r="F167" s="1">
        <f>DATE(Oversigtsark!$B$2+4,3,A27)</f>
        <v>46473</v>
      </c>
      <c r="G167">
        <f t="shared" si="55"/>
        <v>0</v>
      </c>
      <c r="H167" s="1">
        <f>DATE(Oversigtsark!$B$2+4,4,A27)</f>
        <v>46504</v>
      </c>
      <c r="I167">
        <f t="shared" si="56"/>
        <v>1</v>
      </c>
      <c r="J167" s="1">
        <f>DATE(Oversigtsark!$B$2+4,5,A27)</f>
        <v>46534</v>
      </c>
      <c r="K167">
        <f t="shared" si="57"/>
        <v>1</v>
      </c>
      <c r="L167" s="1">
        <f>DATE(Oversigtsark!$B$2+4,6,A27)</f>
        <v>46565</v>
      </c>
      <c r="M167">
        <f t="shared" si="58"/>
        <v>0</v>
      </c>
      <c r="N167" s="1">
        <f>DATE(Oversigtsark!$B$2+4,7,A27)</f>
        <v>46595</v>
      </c>
      <c r="O167">
        <f t="shared" si="59"/>
        <v>1</v>
      </c>
      <c r="P167" s="1">
        <f>DATE(Oversigtsark!$B$2+4,8,A27)</f>
        <v>46626</v>
      </c>
      <c r="Q167">
        <f t="shared" si="60"/>
        <v>1</v>
      </c>
      <c r="R167" s="1">
        <f>DATE(Oversigtsark!$B$2+4,9,A27)</f>
        <v>46657</v>
      </c>
      <c r="S167">
        <f t="shared" si="61"/>
        <v>1</v>
      </c>
      <c r="T167" s="1">
        <f>DATE(Oversigtsark!$B$2+4,10,A27)</f>
        <v>46687</v>
      </c>
      <c r="U167">
        <f t="shared" si="62"/>
        <v>1</v>
      </c>
      <c r="V167" s="1">
        <f>DATE(Oversigtsark!$B$2+4,11,A27)</f>
        <v>46718</v>
      </c>
      <c r="W167">
        <f t="shared" si="63"/>
        <v>0</v>
      </c>
      <c r="X167" s="1">
        <f>DATE(Oversigtsark!$B$2+4,12,A27)</f>
        <v>46748</v>
      </c>
      <c r="Y167">
        <f t="shared" si="64"/>
        <v>0</v>
      </c>
      <c r="Z167">
        <f>IF(OR(WEEKDAY(X167,17)=1,WEEKDAY(X167,17)=7),0,1)</f>
        <v>1</v>
      </c>
    </row>
    <row r="168" spans="1:27" x14ac:dyDescent="0.25">
      <c r="B168" s="1">
        <f>DATE(Oversigtsark!$B$2+4,1,A28)</f>
        <v>46415</v>
      </c>
      <c r="C168">
        <f t="shared" si="53"/>
        <v>1</v>
      </c>
      <c r="D168" s="1">
        <f>DATE(Oversigtsark!$B$2+4,2,A28)</f>
        <v>46446</v>
      </c>
      <c r="E168">
        <f t="shared" si="54"/>
        <v>0</v>
      </c>
      <c r="F168" s="1">
        <f>DATE(Oversigtsark!$B$2+4,3,A28)</f>
        <v>46474</v>
      </c>
      <c r="G168">
        <f t="shared" si="55"/>
        <v>0</v>
      </c>
      <c r="H168" s="1">
        <f>DATE(Oversigtsark!$B$2+4,4,A28)</f>
        <v>46505</v>
      </c>
      <c r="I168">
        <f t="shared" si="56"/>
        <v>1</v>
      </c>
      <c r="J168" s="1">
        <f>DATE(Oversigtsark!$B$2+4,5,A28)</f>
        <v>46535</v>
      </c>
      <c r="K168">
        <f t="shared" si="57"/>
        <v>1</v>
      </c>
      <c r="L168" s="1">
        <f>DATE(Oversigtsark!$B$2+4,6,A28)</f>
        <v>46566</v>
      </c>
      <c r="M168">
        <f t="shared" si="58"/>
        <v>1</v>
      </c>
      <c r="N168" s="1">
        <f>DATE(Oversigtsark!$B$2+4,7,A28)</f>
        <v>46596</v>
      </c>
      <c r="O168">
        <f t="shared" si="59"/>
        <v>1</v>
      </c>
      <c r="P168" s="1">
        <f>DATE(Oversigtsark!$B$2+4,8,A28)</f>
        <v>46627</v>
      </c>
      <c r="Q168">
        <f t="shared" si="60"/>
        <v>0</v>
      </c>
      <c r="R168" s="1">
        <f>DATE(Oversigtsark!$B$2+4,9,A28)</f>
        <v>46658</v>
      </c>
      <c r="S168">
        <f t="shared" si="61"/>
        <v>1</v>
      </c>
      <c r="T168" s="1">
        <f>DATE(Oversigtsark!$B$2+4,10,A28)</f>
        <v>46688</v>
      </c>
      <c r="U168">
        <f t="shared" si="62"/>
        <v>1</v>
      </c>
      <c r="V168" s="1">
        <f>DATE(Oversigtsark!$B$2+4,11,A28)</f>
        <v>46719</v>
      </c>
      <c r="W168">
        <f t="shared" si="63"/>
        <v>0</v>
      </c>
      <c r="X168" s="1">
        <f>DATE(Oversigtsark!$B$2+4,12,A28)</f>
        <v>46749</v>
      </c>
      <c r="Y168">
        <f t="shared" si="64"/>
        <v>0</v>
      </c>
      <c r="Z168">
        <f t="shared" ref="Z168:Z170" si="65">IF(OR(WEEKDAY(X168,17)=1,WEEKDAY(X168,17)=7),0,1)</f>
        <v>1</v>
      </c>
    </row>
    <row r="169" spans="1:27" x14ac:dyDescent="0.25">
      <c r="B169" s="1">
        <f>DATE(Oversigtsark!$B$2+4,1,A29)</f>
        <v>46416</v>
      </c>
      <c r="C169">
        <f t="shared" si="53"/>
        <v>1</v>
      </c>
      <c r="D169" s="1" t="str">
        <f>IF(AND(MOD(Oversigtsark!B2+4,4)=0,OR(MOD(Oversigtsark!B2+4,100)&lt;&gt;0,MOD(Oversigtsark!B2+4,400)=0)),DATE(Oversigtsark!$B$2+4,2,A29),"")</f>
        <v/>
      </c>
      <c r="F169" s="1">
        <f>DATE(Oversigtsark!$B$2+4,3,A29)</f>
        <v>46475</v>
      </c>
      <c r="G169">
        <f t="shared" si="55"/>
        <v>0</v>
      </c>
      <c r="H169" s="1">
        <f>DATE(Oversigtsark!$B$2+4,4,A29)</f>
        <v>46506</v>
      </c>
      <c r="I169">
        <f t="shared" si="56"/>
        <v>1</v>
      </c>
      <c r="J169" s="1">
        <f>DATE(Oversigtsark!$B$2+4,5,A29)</f>
        <v>46536</v>
      </c>
      <c r="K169">
        <f t="shared" si="57"/>
        <v>0</v>
      </c>
      <c r="L169" s="1">
        <f>DATE(Oversigtsark!$B$2+4,6,A29)</f>
        <v>46567</v>
      </c>
      <c r="M169">
        <f t="shared" si="58"/>
        <v>1</v>
      </c>
      <c r="N169" s="1">
        <f>DATE(Oversigtsark!$B$2+4,7,A29)</f>
        <v>46597</v>
      </c>
      <c r="O169">
        <f t="shared" si="59"/>
        <v>1</v>
      </c>
      <c r="P169" s="1">
        <f>DATE(Oversigtsark!$B$2+4,8,A29)</f>
        <v>46628</v>
      </c>
      <c r="Q169">
        <f t="shared" si="60"/>
        <v>0</v>
      </c>
      <c r="R169" s="1">
        <f>DATE(Oversigtsark!$B$2+4,9,A29)</f>
        <v>46659</v>
      </c>
      <c r="S169">
        <f t="shared" si="61"/>
        <v>1</v>
      </c>
      <c r="T169" s="1">
        <f>DATE(Oversigtsark!$B$2+4,10,A29)</f>
        <v>46689</v>
      </c>
      <c r="U169">
        <f t="shared" si="62"/>
        <v>1</v>
      </c>
      <c r="V169" s="1">
        <f>DATE(Oversigtsark!$B$2+4,11,A29)</f>
        <v>46720</v>
      </c>
      <c r="W169">
        <f t="shared" si="63"/>
        <v>1</v>
      </c>
      <c r="X169" s="1">
        <f>DATE(Oversigtsark!$B$2+4,12,A29)</f>
        <v>46750</v>
      </c>
      <c r="Y169">
        <f t="shared" si="64"/>
        <v>0</v>
      </c>
      <c r="Z169">
        <f t="shared" si="65"/>
        <v>1</v>
      </c>
    </row>
    <row r="170" spans="1:27" x14ac:dyDescent="0.25">
      <c r="B170" s="1">
        <f>DATE(Oversigtsark!$B$2+4,1,A30)</f>
        <v>46417</v>
      </c>
      <c r="C170">
        <f t="shared" si="53"/>
        <v>0</v>
      </c>
      <c r="F170" s="1">
        <f>DATE(Oversigtsark!$B$2+4,3,A30)</f>
        <v>46476</v>
      </c>
      <c r="G170">
        <f t="shared" si="55"/>
        <v>1</v>
      </c>
      <c r="H170" s="1">
        <f>DATE(Oversigtsark!$B$2+4,4,A30)</f>
        <v>46507</v>
      </c>
      <c r="I170">
        <f t="shared" si="56"/>
        <v>1</v>
      </c>
      <c r="J170" s="1">
        <f>DATE(Oversigtsark!$B$2+4,5,A30)</f>
        <v>46537</v>
      </c>
      <c r="K170">
        <f t="shared" si="57"/>
        <v>0</v>
      </c>
      <c r="L170" s="1">
        <f>DATE(Oversigtsark!$B$2+4,6,A30)</f>
        <v>46568</v>
      </c>
      <c r="M170">
        <f t="shared" si="58"/>
        <v>1</v>
      </c>
      <c r="N170" s="1">
        <f>DATE(Oversigtsark!$B$2+4,7,A30)</f>
        <v>46598</v>
      </c>
      <c r="O170">
        <f t="shared" si="59"/>
        <v>1</v>
      </c>
      <c r="P170" s="1">
        <f>DATE(Oversigtsark!$B$2+4,8,A30)</f>
        <v>46629</v>
      </c>
      <c r="Q170">
        <f t="shared" si="60"/>
        <v>1</v>
      </c>
      <c r="R170" s="1">
        <f>DATE(Oversigtsark!$B$2+4,9,A30)</f>
        <v>46660</v>
      </c>
      <c r="S170">
        <f t="shared" si="61"/>
        <v>1</v>
      </c>
      <c r="T170" s="1">
        <f>DATE(Oversigtsark!$B$2+4,10,A30)</f>
        <v>46690</v>
      </c>
      <c r="U170">
        <f t="shared" si="62"/>
        <v>0</v>
      </c>
      <c r="V170" s="1">
        <f>DATE(Oversigtsark!$B$2+4,11,A30)</f>
        <v>46721</v>
      </c>
      <c r="W170">
        <f t="shared" si="63"/>
        <v>1</v>
      </c>
      <c r="X170" s="1">
        <f>DATE(Oversigtsark!$B$2+4,12,A30)</f>
        <v>46751</v>
      </c>
      <c r="Y170">
        <f t="shared" si="64"/>
        <v>0</v>
      </c>
      <c r="Z170">
        <f t="shared" si="65"/>
        <v>1</v>
      </c>
    </row>
    <row r="171" spans="1:27" x14ac:dyDescent="0.25">
      <c r="B171" s="1">
        <f>DATE(Oversigtsark!$B$2+4,1,A31)</f>
        <v>46418</v>
      </c>
      <c r="C171">
        <f t="shared" si="53"/>
        <v>0</v>
      </c>
      <c r="F171" s="1">
        <f>DATE(Oversigtsark!$B$2+4,3,A31)</f>
        <v>46477</v>
      </c>
      <c r="G171">
        <f t="shared" si="55"/>
        <v>1</v>
      </c>
      <c r="J171" s="1">
        <f>DATE(Oversigtsark!$B$2+4,5,A31)</f>
        <v>46538</v>
      </c>
      <c r="K171">
        <f t="shared" si="57"/>
        <v>1</v>
      </c>
      <c r="N171" s="1">
        <f>DATE(Oversigtsark!$B$2+4,7,A31)</f>
        <v>46599</v>
      </c>
      <c r="O171">
        <f t="shared" si="59"/>
        <v>0</v>
      </c>
      <c r="P171" s="1">
        <f>DATE(Oversigtsark!$B$2+4,8,A31)</f>
        <v>46630</v>
      </c>
      <c r="Q171">
        <f t="shared" si="60"/>
        <v>1</v>
      </c>
      <c r="T171" s="1">
        <f>DATE(Oversigtsark!$B$2+4,10,A31)</f>
        <v>46691</v>
      </c>
      <c r="U171">
        <f t="shared" si="62"/>
        <v>0</v>
      </c>
      <c r="X171" s="1">
        <f>DATE(Oversigtsark!$B$2+4,12,A31)</f>
        <v>46752</v>
      </c>
      <c r="Y171">
        <f t="shared" si="64"/>
        <v>0</v>
      </c>
    </row>
    <row r="172" spans="1:27" x14ac:dyDescent="0.25">
      <c r="A172">
        <f>SUM(B172:Y172)</f>
        <v>222</v>
      </c>
      <c r="C172">
        <f>SUM(C141:C171)</f>
        <v>20</v>
      </c>
      <c r="E172">
        <f>SUM(E141:E171)-5</f>
        <v>15</v>
      </c>
      <c r="G172">
        <f>SUM(G141:G171)</f>
        <v>17</v>
      </c>
      <c r="I172">
        <f>SUM(I141:I171)</f>
        <v>21</v>
      </c>
      <c r="K172">
        <f>SUM(K141:K171)</f>
        <v>18</v>
      </c>
      <c r="M172">
        <f>SUM(M141:M171)</f>
        <v>22</v>
      </c>
      <c r="O172">
        <f>SUM(O141:O171)-10</f>
        <v>12</v>
      </c>
      <c r="Q172">
        <f>SUM(Q141:Q171)-5</f>
        <v>17</v>
      </c>
      <c r="S172">
        <f>SUM(S141:S171)</f>
        <v>22</v>
      </c>
      <c r="U172">
        <f>SUM(U141:U171)-6+SUM(Z167:Z170)</f>
        <v>19</v>
      </c>
      <c r="W172">
        <f>SUM(W141:W171)</f>
        <v>22</v>
      </c>
      <c r="Y172">
        <f>SUM(Y141:Y171)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Oversigtsark</vt:lpstr>
      <vt:lpstr>Databehandling</vt:lpstr>
      <vt:lpstr>Oversigtsark!Udskriftsområde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Sejersen Pedersen</dc:creator>
  <cp:lastModifiedBy>Rikke Simonsen</cp:lastModifiedBy>
  <cp:lastPrinted>2016-08-29T10:47:06Z</cp:lastPrinted>
  <dcterms:created xsi:type="dcterms:W3CDTF">2016-06-17T09:57:26Z</dcterms:created>
  <dcterms:modified xsi:type="dcterms:W3CDTF">2023-01-16T15:15:01Z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